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Default Extension="vml" ContentType="application/vnd.openxmlformats-officedocument.vmlDrawing"/>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280" windowHeight="4530" activeTab="0"/>
  </bookViews>
  <sheets>
    <sheet name="表１" sheetId="1" r:id="rId1"/>
    <sheet name="表２" sheetId="2" r:id="rId2"/>
    <sheet name="表３" sheetId="3" r:id="rId3"/>
    <sheet name="表４" sheetId="4" r:id="rId4"/>
    <sheet name="表５" sheetId="5" r:id="rId5"/>
    <sheet name="表６" sheetId="6" r:id="rId6"/>
    <sheet name="表７" sheetId="7" r:id="rId7"/>
    <sheet name="表８" sheetId="8" r:id="rId8"/>
    <sheet name="表９" sheetId="9" r:id="rId9"/>
    <sheet name="表１０" sheetId="10" r:id="rId10"/>
    <sheet name="表１１" sheetId="11" r:id="rId11"/>
    <sheet name="表１２" sheetId="12" r:id="rId12"/>
    <sheet name="表１３" sheetId="13" r:id="rId13"/>
    <sheet name="表１４" sheetId="14" r:id="rId14"/>
    <sheet name="表１５" sheetId="15" r:id="rId15"/>
    <sheet name="表１６" sheetId="16" r:id="rId16"/>
    <sheet name="表１７" sheetId="17" r:id="rId17"/>
    <sheet name="表１８" sheetId="18" r:id="rId18"/>
    <sheet name="表１９" sheetId="19" r:id="rId19"/>
    <sheet name="表２０" sheetId="20" r:id="rId20"/>
    <sheet name="表２１－１" sheetId="21" r:id="rId21"/>
    <sheet name="表２１－２" sheetId="22" r:id="rId22"/>
    <sheet name="表２１－３" sheetId="23" r:id="rId23"/>
    <sheet name="表２２" sheetId="24" r:id="rId24"/>
    <sheet name="表２３" sheetId="25" r:id="rId25"/>
  </sheets>
  <definedNames>
    <definedName name="_xlnm.Print_Area" localSheetId="0">'表１'!$A$1:$D$20</definedName>
    <definedName name="_xlnm.Print_Area" localSheetId="10">'表１１'!$A$1:$L$27</definedName>
    <definedName name="_xlnm.Print_Area" localSheetId="23">'表２２'!$A$1:$I$27</definedName>
    <definedName name="_xlnm.Print_Titles" localSheetId="17">'表１８'!$3:$4</definedName>
    <definedName name="_xlnm.Print_Titles" localSheetId="19">'表２０'!$2:$4</definedName>
  </definedNames>
  <calcPr calcMode="manual" fullCalcOnLoad="1"/>
</workbook>
</file>

<file path=xl/comments18.xml><?xml version="1.0" encoding="utf-8"?>
<comments xmlns="http://schemas.openxmlformats.org/spreadsheetml/2006/main">
  <authors>
    <author>User</author>
  </authors>
  <commentList>
    <comment ref="O16" authorId="0">
      <text>
        <r>
          <rPr>
            <sz val="9"/>
            <rFont val="MS P ゴシック"/>
            <family val="3"/>
          </rPr>
          <t>手入力（Ｂ票より）
　</t>
        </r>
      </text>
    </comment>
    <comment ref="O28" authorId="0">
      <text>
        <r>
          <rPr>
            <b/>
            <sz val="9"/>
            <rFont val="MS P ゴシック"/>
            <family val="3"/>
          </rPr>
          <t>手入力(Ｂ票より)</t>
        </r>
      </text>
    </comment>
  </commentList>
</comments>
</file>

<file path=xl/comments21.xml><?xml version="1.0" encoding="utf-8"?>
<comments xmlns="http://schemas.openxmlformats.org/spreadsheetml/2006/main">
  <authors>
    <author>User</author>
  </authors>
  <commentList>
    <comment ref="E8" authorId="0">
      <text>
        <r>
          <rPr>
            <b/>
            <sz val="9"/>
            <rFont val="MS P ゴシック"/>
            <family val="3"/>
          </rPr>
          <t>189808722→188476972</t>
        </r>
      </text>
    </comment>
  </commentList>
</comments>
</file>

<file path=xl/comments22.xml><?xml version="1.0" encoding="utf-8"?>
<comments xmlns="http://schemas.openxmlformats.org/spreadsheetml/2006/main">
  <authors>
    <author>User</author>
  </authors>
  <commentList>
    <comment ref="Q51" authorId="0">
      <text>
        <r>
          <rPr>
            <b/>
            <sz val="11"/>
            <rFont val="MS P ゴシック"/>
            <family val="3"/>
          </rPr>
          <t>247547⇒152640
94907減</t>
        </r>
      </text>
    </comment>
    <comment ref="Q52" authorId="0">
      <text>
        <r>
          <rPr>
            <b/>
            <sz val="11"/>
            <rFont val="MS P ゴシック"/>
            <family val="3"/>
          </rPr>
          <t>2899981→1663138
1236843減</t>
        </r>
      </text>
    </comment>
    <comment ref="M15" authorId="0">
      <text>
        <r>
          <rPr>
            <b/>
            <sz val="12"/>
            <rFont val="MS P ゴシック"/>
            <family val="3"/>
          </rPr>
          <t>30391722→29154879</t>
        </r>
      </text>
    </comment>
    <comment ref="M14" authorId="0">
      <text>
        <r>
          <rPr>
            <b/>
            <sz val="11"/>
            <rFont val="MS P ゴシック"/>
            <family val="3"/>
          </rPr>
          <t>8598747→8503840</t>
        </r>
      </text>
    </comment>
    <comment ref="E8" authorId="0">
      <text>
        <r>
          <rPr>
            <b/>
            <sz val="14"/>
            <rFont val="MS P ゴシック"/>
            <family val="3"/>
          </rPr>
          <t xml:space="preserve">4898780→47656057
</t>
        </r>
      </text>
    </comment>
  </commentList>
</comments>
</file>

<file path=xl/sharedStrings.xml><?xml version="1.0" encoding="utf-8"?>
<sst xmlns="http://schemas.openxmlformats.org/spreadsheetml/2006/main" count="1204" uniqueCount="357">
  <si>
    <t>表１　用語解説</t>
  </si>
  <si>
    <t>主な用語</t>
  </si>
  <si>
    <t>解　　説　（調査対象経費）</t>
  </si>
  <si>
    <t>財源（負担区分別）</t>
  </si>
  <si>
    <t>公　　　費</t>
  </si>
  <si>
    <t>国庫補助金</t>
  </si>
  <si>
    <t>国が地方公共団体に対し、教育に関して交付する補助金及び負担金をいう。
ただし、財源補てんの性格を有する補助金及び委託事務に関する経費は調査対象外とする。</t>
  </si>
  <si>
    <t>市町村支出金</t>
  </si>
  <si>
    <t>市町村が市町村の租税、地方交付税、使用料、基金運用収入等の財源から教育のために支出した金額をいう。</t>
  </si>
  <si>
    <t>地方債</t>
  </si>
  <si>
    <t>地方公共団体が、その学校等の新設、災害復旧のために起債した経費のうち、当該会計年度の決算に属すべき経費をいう。ただし、一時借入金は調査対象外とする。</t>
  </si>
  <si>
    <t>地方公共団体の歳入として、決算に計上された寄付金、贈与金で、当該年度中に教育のために支出した金額をいう。</t>
  </si>
  <si>
    <t>支出項目（使途別）</t>
  </si>
  <si>
    <t>消費的支出</t>
  </si>
  <si>
    <t>人件費</t>
  </si>
  <si>
    <t>教職員の給与並びに共済組合等負担金、恩給費等及び退職・死傷手当等の経費をいう。</t>
  </si>
  <si>
    <t>教育活動費</t>
  </si>
  <si>
    <t>児童・生徒に対する教授及び授業並びに授業の補助のために要した経費をいう。
（例）特別活動・修学旅行費、教授用消耗品費、旅費</t>
  </si>
  <si>
    <t>管理費</t>
  </si>
  <si>
    <t>土地・建物・設備等を常に使用しうる状態に維持するのに要した経費をいう。
（例）修繕費、消耗品費、光熱水費</t>
  </si>
  <si>
    <t>補助活動費</t>
  </si>
  <si>
    <t>正規の学校教育活動の中には含まれないが、それと密接な関係を有している学校の事業に要した経費をいう。
（例）健康診断・身体検査等に要した経費</t>
  </si>
  <si>
    <t>所定支払金</t>
  </si>
  <si>
    <t>資本的支出</t>
  </si>
  <si>
    <t>土地・建造物及び設備・備品の取得、取替え、補充に要した経費をいう。</t>
  </si>
  <si>
    <t>債務償還費</t>
  </si>
  <si>
    <t>地方債の元金の返済、利子の支払い及び手数料に要した経費をいう。</t>
  </si>
  <si>
    <t>表２　教育費総額の教育分野別推移（実額）</t>
  </si>
  <si>
    <t>実額（単位・千円）</t>
  </si>
  <si>
    <t>教育費総額</t>
  </si>
  <si>
    <t>Ａ　学校教育費</t>
  </si>
  <si>
    <t>幼稚園</t>
  </si>
  <si>
    <t>小学校</t>
  </si>
  <si>
    <t>中学校</t>
  </si>
  <si>
    <t>高等学校</t>
  </si>
  <si>
    <t>全日制課程</t>
  </si>
  <si>
    <t>定時制課程</t>
  </si>
  <si>
    <t>通信制課程</t>
  </si>
  <si>
    <t>計</t>
  </si>
  <si>
    <t>中等教育学校</t>
  </si>
  <si>
    <t>専修学校</t>
  </si>
  <si>
    <t>Ｂ　社会教育費</t>
  </si>
  <si>
    <t>Ｃ　教育行政費</t>
  </si>
  <si>
    <t>指　　　　　数</t>
  </si>
  <si>
    <t>表３　教育費総額の財源別推移（実額）</t>
  </si>
  <si>
    <t>区　　　分</t>
  </si>
  <si>
    <t>Ⅰ　地方債・寄付金以外の公費</t>
  </si>
  <si>
    <t>国庫補助金</t>
  </si>
  <si>
    <t>市町村支出金</t>
  </si>
  <si>
    <t>Ⅱ地方債</t>
  </si>
  <si>
    <t>Ⅲ寄付金</t>
  </si>
  <si>
    <t>公費に組み入れられない寄付金</t>
  </si>
  <si>
    <t>その他の寄付金</t>
  </si>
  <si>
    <t>指　　　　数</t>
  </si>
  <si>
    <t>Ⅱ　地方債</t>
  </si>
  <si>
    <t>Ⅲ　寄付金</t>
  </si>
  <si>
    <t>表４　在学者（県民）1人当たり教育費推移</t>
  </si>
  <si>
    <t>実額（単位・円）</t>
  </si>
  <si>
    <t>表５　地方教育費に関する総括表（実額）</t>
  </si>
  <si>
    <t>（単位：千円）</t>
  </si>
  <si>
    <t>総　　　額</t>
  </si>
  <si>
    <t>学　　　　校　　　　教　　　　育　　　　費</t>
  </si>
  <si>
    <t>社会
教育費</t>
  </si>
  <si>
    <t>教育
行政費</t>
  </si>
  <si>
    <t>全学校</t>
  </si>
  <si>
    <t>全日制
高等学校</t>
  </si>
  <si>
    <t>定時制
高等学校</t>
  </si>
  <si>
    <t>通信制
高等学校</t>
  </si>
  <si>
    <t>中等教育
学校</t>
  </si>
  <si>
    <t>１　教育費総額</t>
  </si>
  <si>
    <t>２　財源別内訳</t>
  </si>
  <si>
    <t>Ａ　地方債・寄付金以外の公費</t>
  </si>
  <si>
    <t>１　国庫補助金</t>
  </si>
  <si>
    <t>３　市町村支出金</t>
  </si>
  <si>
    <t>Ｂ　地方債</t>
  </si>
  <si>
    <t>３　支出項目別内訳</t>
  </si>
  <si>
    <t>Ａ　消費的支出</t>
  </si>
  <si>
    <t>１　人件費</t>
  </si>
  <si>
    <t>ａ　本務教員の給与</t>
  </si>
  <si>
    <t>ｂ　ａ以外の人件費</t>
  </si>
  <si>
    <t>２　教育活動費</t>
  </si>
  <si>
    <t>３　管理費</t>
  </si>
  <si>
    <t>４　補助活動費</t>
  </si>
  <si>
    <t>５　所定支払金</t>
  </si>
  <si>
    <t>Ｂ　資本的支出</t>
  </si>
  <si>
    <t>１　土地費</t>
  </si>
  <si>
    <t>２　建築費</t>
  </si>
  <si>
    <t>３　設備・備品費</t>
  </si>
  <si>
    <t>４　図書購入費</t>
  </si>
  <si>
    <t>Ｃ　債務償還費</t>
  </si>
  <si>
    <t>４　在学者・県民一人当たり経費（円）</t>
  </si>
  <si>
    <t>５　在学者数（県人口）（人）</t>
  </si>
  <si>
    <t>表６　教育費総額（教育分野別・財源別）─実額─</t>
  </si>
  <si>
    <t>　　　　　　　　　財　源
　教育分野</t>
  </si>
  <si>
    <t>地方債・寄付金以外の公費</t>
  </si>
  <si>
    <t>地方債</t>
  </si>
  <si>
    <t>合　　計</t>
  </si>
  <si>
    <t>１幼稚園</t>
  </si>
  <si>
    <t>２小学校</t>
  </si>
  <si>
    <t>３中学校　</t>
  </si>
  <si>
    <t>５高等学校</t>
  </si>
  <si>
    <t>６中等教育学校</t>
  </si>
  <si>
    <t>７専修学校</t>
  </si>
  <si>
    <t>表７　教育費総額（教育分野別・財源別）─在学者（県民）1人当たり教育費（年額）─</t>
  </si>
  <si>
    <t>　２　円未満を四捨五入したため、計と内訳が一致しない場合がある。</t>
  </si>
  <si>
    <t>表８　幼稚園教育費（支出項目別・財源別）</t>
  </si>
  <si>
    <t>園児数</t>
  </si>
  <si>
    <t>　　　　　　　　財　　源
支出項目</t>
  </si>
  <si>
    <t>地方債</t>
  </si>
  <si>
    <t>合計</t>
  </si>
  <si>
    <t>学校教育費</t>
  </si>
  <si>
    <t>消費的支出</t>
  </si>
  <si>
    <t>人件費</t>
  </si>
  <si>
    <t>b a以外の人件費</t>
  </si>
  <si>
    <t>教育活動費</t>
  </si>
  <si>
    <t>管理費</t>
  </si>
  <si>
    <t>補助活動費</t>
  </si>
  <si>
    <t>所定支払金</t>
  </si>
  <si>
    <t>資本的支出</t>
  </si>
  <si>
    <t>債務償還費</t>
  </si>
  <si>
    <t>園児一人当たり経費（単位・円）</t>
  </si>
  <si>
    <t>注　１人当たり経費は円未満を四捨五入したため、計と内訳が一致しない場合がある。</t>
  </si>
  <si>
    <t>表９　小学校教育費（支出項目別・財源別）</t>
  </si>
  <si>
    <t>児童数</t>
  </si>
  <si>
    <t>児童一人当たり経費（単位・円）</t>
  </si>
  <si>
    <t>表１０　中学校教育費（支出項目別・財源別）</t>
  </si>
  <si>
    <t>生徒数</t>
  </si>
  <si>
    <t>生徒一人当たり経費（単位・円）</t>
  </si>
  <si>
    <t>表１２　高等学校全日制課程教育費（支出項目別・財源別）</t>
  </si>
  <si>
    <t>表１３　高等学校定時制課程教育費（支出項目別・財源別）</t>
  </si>
  <si>
    <t>表１４　高等学校通信制課程教育費（支出項目別・財源別）</t>
  </si>
  <si>
    <t>(単位：千円）</t>
  </si>
  <si>
    <t>　　　　　　　　　　財　　源
　支出項目</t>
  </si>
  <si>
    <t>教育費総額</t>
  </si>
  <si>
    <t>地方債・寄付金以外の公費</t>
  </si>
  <si>
    <t>支出項目別内訳</t>
  </si>
  <si>
    <t>合計</t>
  </si>
  <si>
    <t>消費的支出</t>
  </si>
  <si>
    <t>資本的支出</t>
  </si>
  <si>
    <t>債務償還費</t>
  </si>
  <si>
    <t>県</t>
  </si>
  <si>
    <t>Ⅰ 社会教育費総額</t>
  </si>
  <si>
    <t>１ 公民館費総額</t>
  </si>
  <si>
    <t>２ 図書館費総額</t>
  </si>
  <si>
    <t>３ 博物館費総額</t>
  </si>
  <si>
    <t>４ 体育施設費総額</t>
  </si>
  <si>
    <t>５ 青少年教育施設費総額</t>
  </si>
  <si>
    <t>６ 女性教育施設費総額</t>
  </si>
  <si>
    <t>７ 文化会館費総額</t>
  </si>
  <si>
    <t>８ その他の社会教育施設費総額</t>
  </si>
  <si>
    <t>９ 教育委員会が行った
　　　社会教育活動費総額</t>
  </si>
  <si>
    <t>10 文化財保護費総額</t>
  </si>
  <si>
    <t>Ⅱ 教育行政費総額</t>
  </si>
  <si>
    <t>市町村</t>
  </si>
  <si>
    <t>県人口</t>
  </si>
  <si>
    <t>　　　　　　　　項　目
　教育施設</t>
  </si>
  <si>
    <t>授業料</t>
  </si>
  <si>
    <t>入学金</t>
  </si>
  <si>
    <t>検定料</t>
  </si>
  <si>
    <t>日本スポーツ
振興ｾﾝﾀｰ
共済掛金</t>
  </si>
  <si>
    <t>その他
の収入</t>
  </si>
  <si>
    <t>特別会計
収入</t>
  </si>
  <si>
    <t>全教育施設</t>
  </si>
  <si>
    <t>中等教育学校</t>
  </si>
  <si>
    <t>社会教育費</t>
  </si>
  <si>
    <t>教育行政費</t>
  </si>
  <si>
    <t>区　　　　　分</t>
  </si>
  <si>
    <t>合　　　　　　　計　　　　　　</t>
  </si>
  <si>
    <t>財　　　　　　　　源　　　　　　　　別</t>
  </si>
  <si>
    <t>都　道　府　県　支　出　金</t>
  </si>
  <si>
    <t>前年度合計</t>
  </si>
  <si>
    <t>当該年度合計</t>
  </si>
  <si>
    <t>増　減　額</t>
  </si>
  <si>
    <t>伸率％</t>
  </si>
  <si>
    <t>増減額</t>
  </si>
  <si>
    <t>前年度合計</t>
  </si>
  <si>
    <t>教育費総合計（学校＋社会＋行政）</t>
  </si>
  <si>
    <t>学校教育費：</t>
  </si>
  <si>
    <t>幼稚園</t>
  </si>
  <si>
    <t>小学校</t>
  </si>
  <si>
    <t>中学校</t>
  </si>
  <si>
    <t>高等学校（全日制）</t>
  </si>
  <si>
    <t>高等学校（定時制）</t>
  </si>
  <si>
    <t>高等学校（通信制）</t>
  </si>
  <si>
    <t>専修学校</t>
  </si>
  <si>
    <t>各種学校</t>
  </si>
  <si>
    <t>高等専門学校</t>
  </si>
  <si>
    <t xml:space="preserve"> </t>
  </si>
  <si>
    <t>公民館</t>
  </si>
  <si>
    <t>図書館</t>
  </si>
  <si>
    <t>博物館</t>
  </si>
  <si>
    <t>体育施設</t>
  </si>
  <si>
    <t>青少年教育施設</t>
  </si>
  <si>
    <t>女性教育施設</t>
  </si>
  <si>
    <t>文化会館</t>
  </si>
  <si>
    <t>その他の社会教育施設</t>
  </si>
  <si>
    <t>教育委員会が行った社会教育活動</t>
  </si>
  <si>
    <t>文化財保護</t>
  </si>
  <si>
    <t>財　　　　源　　　　別(つづき)</t>
  </si>
  <si>
    <t>支　　出　　項　　目　　別</t>
  </si>
  <si>
    <t>教育に係る収入総額</t>
  </si>
  <si>
    <t>消　費　的　支　出</t>
  </si>
  <si>
    <t>集計の種類：　都道府県</t>
  </si>
  <si>
    <t>合　　　　　　</t>
  </si>
  <si>
    <t>計</t>
  </si>
  <si>
    <t>財　　　　　源　　　　　別</t>
  </si>
  <si>
    <t>市　町　村　支　出　金</t>
  </si>
  <si>
    <t>地　　　方　　　債</t>
  </si>
  <si>
    <t>財　　　　　源　　　　　別　（つづき）</t>
  </si>
  <si>
    <t>教 育 に 係 る 収 入 総 額</t>
  </si>
  <si>
    <t>資　本　的　支　出</t>
  </si>
  <si>
    <t>債　務　償　還　費</t>
  </si>
  <si>
    <t>集計の種類：　市町村</t>
  </si>
  <si>
    <t>県民１人当たり</t>
  </si>
  <si>
    <t>園児１人当たり</t>
  </si>
  <si>
    <t>児童１人当たり</t>
  </si>
  <si>
    <t>１学級当たり</t>
  </si>
  <si>
    <t>生徒１人当たり</t>
  </si>
  <si>
    <t>新居浜市</t>
  </si>
  <si>
    <t>西条市</t>
  </si>
  <si>
    <t>四国中央市</t>
  </si>
  <si>
    <t>今治市</t>
  </si>
  <si>
    <t>上島町</t>
  </si>
  <si>
    <t>松山市</t>
  </si>
  <si>
    <t>伊予市</t>
  </si>
  <si>
    <t>東温市</t>
  </si>
  <si>
    <t>久万高原町</t>
  </si>
  <si>
    <t>松前町</t>
  </si>
  <si>
    <t>砥部町</t>
  </si>
  <si>
    <t>八幡浜市</t>
  </si>
  <si>
    <t>大洲市</t>
  </si>
  <si>
    <t>西予市</t>
  </si>
  <si>
    <t>内子町</t>
  </si>
  <si>
    <t>伊方町</t>
  </si>
  <si>
    <t>宇和島市</t>
  </si>
  <si>
    <t>松野町</t>
  </si>
  <si>
    <t>鬼北町</t>
  </si>
  <si>
    <t>愛南町</t>
  </si>
  <si>
    <t>篠山組合</t>
  </si>
  <si>
    <t>注　教育費総額から公費に組み入れられない寄付金を除いたもので経費を算出。
　</t>
  </si>
  <si>
    <t>(単位：千円）</t>
  </si>
  <si>
    <t>　　　　　　　　　　財　　源
　施設区分</t>
  </si>
  <si>
    <t>総　　額</t>
  </si>
  <si>
    <t>知　事　部　局</t>
  </si>
  <si>
    <t>Ⅰ 生涯学習関連費</t>
  </si>
  <si>
    <t>４ 体育施設費</t>
  </si>
  <si>
    <t>５ 青少年教育施設費</t>
  </si>
  <si>
    <t>６ 女性教育施設費</t>
  </si>
  <si>
    <t>７ 文化会館費</t>
  </si>
  <si>
    <t>８ その他の生涯学習関連施設費</t>
  </si>
  <si>
    <t>10 文化財保護費</t>
  </si>
  <si>
    <t>Ⅰ 社会教育費</t>
  </si>
  <si>
    <t>１ 公民館費</t>
  </si>
  <si>
    <t>２ 図書館費</t>
  </si>
  <si>
    <t>３ 博物館費</t>
  </si>
  <si>
    <t>８ その他の社会教育施設費</t>
  </si>
  <si>
    <t>９ 教育委員会が行った
　　　社会教育活動費</t>
  </si>
  <si>
    <t>合　　　計</t>
  </si>
  <si>
    <t>表１６　専修学校教育費（支出項目別・財源別）</t>
  </si>
  <si>
    <t>表１５　中等教育学校教育費（支出項目別・財源別）</t>
  </si>
  <si>
    <t>社会教育施設</t>
  </si>
  <si>
    <t>教育行政機関</t>
  </si>
  <si>
    <t>県教育委員会</t>
  </si>
  <si>
    <t>特別支援学校</t>
  </si>
  <si>
    <t>４　特別支援学校</t>
  </si>
  <si>
    <t>特別支援学校</t>
  </si>
  <si>
    <t>表１１　特別支援学校教育費（支出項目別・財源別）</t>
  </si>
  <si>
    <t>特別支援学校</t>
  </si>
  <si>
    <t>私費</t>
  </si>
  <si>
    <t>都　道　府　県　支　出　金</t>
  </si>
  <si>
    <t>国　庫　補　助　金</t>
  </si>
  <si>
    <t>市　町　村　支　出　金</t>
  </si>
  <si>
    <t>定期的に支払義務を生ずる経費をいう。
（例）日本スポーツ振興センター共済掛金</t>
  </si>
  <si>
    <t>公費に組み入れられ
ない寄付金</t>
  </si>
  <si>
    <t>都道府県支出金</t>
  </si>
  <si>
    <t>都道府県が都道府県の租税、地方交付税、使用料、基金運用収入等の財源から教育のために支出した金額をいう。</t>
  </si>
  <si>
    <t>公費組入れ寄付金</t>
  </si>
  <si>
    <t>団体又は個人からの寄付金のうち、県の歳入に計上されなかったものをいう。　　※社会教育費のみ調査対象</t>
  </si>
  <si>
    <t>公費組入れ寄付金</t>
  </si>
  <si>
    <t>都道府県支出金</t>
  </si>
  <si>
    <t>２　都道府県支出金</t>
  </si>
  <si>
    <t>Ｃ　公費組入れ寄付金</t>
  </si>
  <si>
    <t>D　公費に組み入れられない寄付金</t>
  </si>
  <si>
    <t>公費組入れ
寄付金</t>
  </si>
  <si>
    <t>公費に組み
入れられない寄付金</t>
  </si>
  <si>
    <t>都道府県支出金</t>
  </si>
  <si>
    <t>公費組入れ寄付金</t>
  </si>
  <si>
    <t>公費組入れ寄付金</t>
  </si>
  <si>
    <t>公費に組み入れられない寄付金</t>
  </si>
  <si>
    <t>公費組入れ寄付金</t>
  </si>
  <si>
    <t>国庫補助金</t>
  </si>
  <si>
    <t>市町村支出金</t>
  </si>
  <si>
    <t>国　庫　補　助　金</t>
  </si>
  <si>
    <t>市　町　村　支　出　金</t>
  </si>
  <si>
    <t>社会教育費：</t>
  </si>
  <si>
    <t>教育行政費：</t>
  </si>
  <si>
    <t xml:space="preserve"> </t>
  </si>
  <si>
    <t xml:space="preserve"> </t>
  </si>
  <si>
    <t>　</t>
  </si>
  <si>
    <t>消　費　的　支　出</t>
  </si>
  <si>
    <t>※公費に組み入れられない寄付金は、平成20会計年度調査以降では社会教育費を除き調査対象外。</t>
  </si>
  <si>
    <t>（単位:円）</t>
  </si>
  <si>
    <t>区  分</t>
  </si>
  <si>
    <t>a 本務教員給与</t>
  </si>
  <si>
    <t>a 本務教員給与</t>
  </si>
  <si>
    <t>　</t>
  </si>
  <si>
    <t>公費に組み入れられない寄付金</t>
  </si>
  <si>
    <t>地　　　方　　　債</t>
  </si>
  <si>
    <t>(単位：円）</t>
  </si>
  <si>
    <t>市町名</t>
  </si>
  <si>
    <t>小　　学　　校</t>
  </si>
  <si>
    <t>中　　学　　校</t>
  </si>
  <si>
    <t>　</t>
  </si>
  <si>
    <t>　　</t>
  </si>
  <si>
    <t>支出項目別内訳</t>
  </si>
  <si>
    <t>国庫補助金</t>
  </si>
  <si>
    <t>市町村支出金</t>
  </si>
  <si>
    <t>資本的支出</t>
  </si>
  <si>
    <t>教育費総額</t>
  </si>
  <si>
    <t>－</t>
  </si>
  <si>
    <t>－</t>
  </si>
  <si>
    <t>　</t>
  </si>
  <si>
    <t>(単位：千円)</t>
  </si>
  <si>
    <t>都　道　府　県　支　出　金</t>
  </si>
  <si>
    <t>(再褐)教育行政費のうち奨学費</t>
  </si>
  <si>
    <t>教育行政費のうち奨学費(再褐)</t>
  </si>
  <si>
    <t>教育行政費の消費的支出のうち、学校の児童・生徒のために奨学費(学校教育費調査票に計上した奨学費は除く。)として支出した経費をいう。
※大学・短期大学及び私立学校を対象として奨学費については対象外
(例)奨学資金貸付金、奨学団体等を経由して支出した奨学金</t>
  </si>
  <si>
    <t>(単位：千円）</t>
  </si>
  <si>
    <t>教育行政費のうち奨学費
(再褐)</t>
  </si>
  <si>
    <t>平成26年度</t>
  </si>
  <si>
    <t>地　　　方　　　債</t>
  </si>
  <si>
    <t>表１８　分野別の社会教育費・教育行政費（財源別・支出項目別）─実額─</t>
  </si>
  <si>
    <t>表１９　分野別の社会教育費・教育行政費（財源別・支出項目別）─県民１人当たり経費─</t>
  </si>
  <si>
    <t>表２０　教育施設に伴う収入（教育施設別・項目別）─実額─</t>
  </si>
  <si>
    <t>表２１-１　地方教育費調査　前年度比較参照リスト</t>
  </si>
  <si>
    <t>表２１-２　地方教育費調査　前年度比較参照リスト</t>
  </si>
  <si>
    <t>表２１-３　地方教育費調査　前年度比較参照リスト</t>
  </si>
  <si>
    <t>表２２　在学者（県民）１人当たり及び１学級当たり経費の市町村別一覧</t>
  </si>
  <si>
    <t>表２３　知事部局における生涯学習関連費と県教育委員会の社会教育費</t>
  </si>
  <si>
    <t>園児数</t>
  </si>
  <si>
    <t>認定こども園</t>
  </si>
  <si>
    <t>平成27年度</t>
  </si>
  <si>
    <t>８認定こども園</t>
  </si>
  <si>
    <t>－</t>
  </si>
  <si>
    <t>集計の種類：　総額（都道府県＋市町村）</t>
  </si>
  <si>
    <t>義務教育学校</t>
  </si>
  <si>
    <t>幼保連携型認定こども園</t>
  </si>
  <si>
    <t>平成28年度</t>
  </si>
  <si>
    <t>認定こども園</t>
  </si>
  <si>
    <t>※幼保連携型認定こども園は、平成27会計年度から調査対象。</t>
  </si>
  <si>
    <t>幼保連携型
認定こども園</t>
  </si>
  <si>
    <t>表１７　幼保連携型認定こども園教育費（支出項目別・財源別）</t>
  </si>
  <si>
    <t>平成29年度</t>
  </si>
  <si>
    <t>注１　社会教育費、教育行政費は県民１人当たりの額である。県人口は人口推計（平成30年4月1日）による。</t>
  </si>
  <si>
    <t>義務教育学校</t>
  </si>
  <si>
    <t>注　在学者数は学校基本調査（平成30年5月1日現在）、県人口は人口推計（平成31年4月1日）による。</t>
  </si>
  <si>
    <t>平成30年度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</si>
</sst>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Red]\-#,##0.0"/>
    <numFmt numFmtId="180" formatCode="#,##0;&quot;△ &quot;#,##0"/>
    <numFmt numFmtId="181" formatCode="#,##0.0;&quot;△ &quot;#,##0.0"/>
    <numFmt numFmtId="182" formatCode="#,##0.0;[Red]\-#,##0.0"/>
    <numFmt numFmtId="183" formatCode="#,##0.0_);[Red]\(#,##0.0\)"/>
    <numFmt numFmtId="184" formatCode="[&lt;=999]000;[&lt;=9999]000\-00;000\-0000"/>
    <numFmt numFmtId="185" formatCode="0.0;&quot;△ &quot;0.0"/>
    <numFmt numFmtId="186" formatCode="0.E+00"/>
    <numFmt numFmtId="187" formatCode="0_ "/>
    <numFmt numFmtId="188" formatCode="&quot;¥&quot;#,##0_);[Red]\(&quot;¥&quot;#,##0\)"/>
    <numFmt numFmtId="189" formatCode="#,##0.0_ ;[Red]\-#,##0.0\ "/>
  </numFmts>
  <fonts count="62">
    <font>
      <sz val="11"/>
      <name val="ＭＳ Ｐゴシック"/>
      <family val="3"/>
    </font>
    <font>
      <sz val="12"/>
      <name val="ＭＳ ゴシック"/>
      <family val="3"/>
    </font>
    <font>
      <sz val="6"/>
      <name val="ＭＳ Ｐゴシック"/>
      <family val="3"/>
    </font>
    <font>
      <sz val="12"/>
      <name val="ＭＳ 明朝"/>
      <family val="1"/>
    </font>
    <font>
      <sz val="10"/>
      <name val="ＭＳ 明朝"/>
      <family val="1"/>
    </font>
    <font>
      <sz val="11"/>
      <name val="ＭＳ 明朝"/>
      <family val="1"/>
    </font>
    <font>
      <b/>
      <sz val="11"/>
      <name val="ＭＳ 明朝"/>
      <family val="1"/>
    </font>
    <font>
      <sz val="6"/>
      <name val="ＭＳ Ｐ明朝"/>
      <family val="1"/>
    </font>
    <font>
      <sz val="9"/>
      <name val="ＭＳ 明朝"/>
      <family val="1"/>
    </font>
    <font>
      <sz val="14"/>
      <name val="ＭＳ ゴシック"/>
      <family val="3"/>
    </font>
    <font>
      <sz val="11"/>
      <name val="ＭＳ Ｐ明朝"/>
      <family val="1"/>
    </font>
    <font>
      <sz val="36"/>
      <name val="ＭＳ ゴシック"/>
      <family val="3"/>
    </font>
    <font>
      <sz val="14"/>
      <name val="ＭＳ 明朝"/>
      <family val="1"/>
    </font>
    <font>
      <sz val="14"/>
      <color indexed="12"/>
      <name val="ＭＳ ゴシック"/>
      <family val="3"/>
    </font>
    <font>
      <sz val="11"/>
      <color indexed="12"/>
      <name val="ＭＳ 明朝"/>
      <family val="1"/>
    </font>
    <font>
      <sz val="11"/>
      <name val="ＭＳ 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6"/>
      <name val="ＭＳ 明朝"/>
      <family val="1"/>
    </font>
    <font>
      <sz val="11"/>
      <color indexed="10"/>
      <name val="ＭＳ 明朝"/>
      <family val="1"/>
    </font>
    <font>
      <sz val="9"/>
      <name val="MS P ゴシック"/>
      <family val="3"/>
    </font>
    <font>
      <b/>
      <sz val="9"/>
      <name val="MS P ゴシック"/>
      <family val="3"/>
    </font>
    <font>
      <b/>
      <sz val="11"/>
      <name val="MS P ゴシック"/>
      <family val="3"/>
    </font>
    <font>
      <b/>
      <sz val="12"/>
      <name val="MS P ゴシック"/>
      <family val="3"/>
    </font>
    <font>
      <b/>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99"/>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hair"/>
    </border>
    <border>
      <left style="thin"/>
      <right style="thin"/>
      <top style="hair"/>
      <bottom style="hair"/>
    </border>
    <border>
      <left style="thin"/>
      <right style="thin"/>
      <top>
        <color indexed="63"/>
      </top>
      <bottom style="hair"/>
    </border>
    <border>
      <left style="thin"/>
      <right style="thin"/>
      <top style="hair"/>
      <bottom style="thin"/>
    </border>
    <border>
      <left style="thin"/>
      <right style="thin"/>
      <top style="thin"/>
      <bottom style="thin"/>
    </border>
    <border>
      <left style="thin"/>
      <right style="thin"/>
      <top style="thin"/>
      <bottom style="double"/>
    </border>
    <border>
      <left style="thin"/>
      <right style="thin"/>
      <top style="thin"/>
      <bottom style="medium"/>
    </border>
    <border>
      <left style="thin"/>
      <right style="thin"/>
      <top style="medium"/>
      <bottom style="double"/>
    </border>
    <border>
      <left style="thin"/>
      <right style="thin"/>
      <top>
        <color indexed="63"/>
      </top>
      <bottom style="thin"/>
    </border>
    <border>
      <left style="thin"/>
      <right>
        <color indexed="63"/>
      </right>
      <top style="thin"/>
      <bottom style="thin"/>
    </border>
    <border>
      <left style="thin"/>
      <right style="medium"/>
      <top style="thin"/>
      <bottom style="thin"/>
    </border>
    <border>
      <left style="medium"/>
      <right style="medium"/>
      <top style="thin"/>
      <bottom style="thin"/>
    </border>
    <border>
      <left>
        <color indexed="63"/>
      </left>
      <right style="thin"/>
      <top style="medium"/>
      <bottom style="double"/>
    </border>
    <border>
      <left style="thin"/>
      <right style="medium"/>
      <top style="medium"/>
      <bottom style="double"/>
    </border>
    <border>
      <left style="medium"/>
      <right style="medium"/>
      <top style="medium"/>
      <bottom style="double"/>
    </border>
    <border>
      <left style="medium"/>
      <right style="medium"/>
      <top>
        <color indexed="63"/>
      </top>
      <bottom style="thin"/>
    </border>
    <border>
      <left style="medium"/>
      <right style="double"/>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medium"/>
      <right style="medium"/>
      <top style="thin"/>
      <bottom style="double"/>
    </border>
    <border>
      <left>
        <color indexed="63"/>
      </left>
      <right>
        <color indexed="63"/>
      </right>
      <top style="thin"/>
      <bottom style="thin"/>
    </border>
    <border>
      <left>
        <color indexed="63"/>
      </left>
      <right style="medium"/>
      <top style="thin"/>
      <bottom style="thin"/>
    </border>
    <border>
      <left style="thin"/>
      <right style="medium"/>
      <top style="thin"/>
      <bottom style="double"/>
    </border>
    <border>
      <left style="medium"/>
      <right style="medium"/>
      <top style="double"/>
      <bottom style="double"/>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style="double"/>
    </border>
    <border>
      <left style="thin"/>
      <right>
        <color indexed="63"/>
      </right>
      <top>
        <color indexed="63"/>
      </top>
      <bottom style="medium"/>
    </border>
    <border>
      <left style="thin"/>
      <right style="medium"/>
      <top>
        <color indexed="63"/>
      </top>
      <bottom style="thin"/>
    </border>
    <border>
      <left style="thin"/>
      <right style="thin"/>
      <top style="thin"/>
      <bottom>
        <color indexed="63"/>
      </bottom>
    </border>
    <border>
      <left style="thin"/>
      <right style="medium"/>
      <top style="thin"/>
      <bottom style="medium"/>
    </border>
    <border>
      <left style="thin"/>
      <right>
        <color indexed="63"/>
      </right>
      <top style="medium"/>
      <bottom>
        <color indexed="63"/>
      </bottom>
    </border>
    <border>
      <left style="hair"/>
      <right style="hair"/>
      <top style="thin"/>
      <bottom style="thin"/>
    </border>
    <border>
      <left style="hair"/>
      <right style="thin"/>
      <top style="thin"/>
      <bottom style="thin"/>
    </border>
    <border>
      <left style="thin"/>
      <right style="hair"/>
      <top style="thin"/>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double"/>
      <top style="medium"/>
      <bottom>
        <color indexed="63"/>
      </bottom>
    </border>
    <border>
      <left style="hair"/>
      <right style="double"/>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style="double"/>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double"/>
    </border>
    <border>
      <left style="thin"/>
      <right style="thin"/>
      <top style="medium"/>
      <bottom style="thin"/>
    </border>
    <border>
      <left style="thin"/>
      <right style="medium"/>
      <top style="double"/>
      <bottom style="hair"/>
    </border>
    <border>
      <left style="thin"/>
      <right style="medium"/>
      <top style="hair"/>
      <bottom style="hair"/>
    </border>
    <border>
      <left style="thin"/>
      <right style="medium"/>
      <top style="hair"/>
      <bottom style="thin"/>
    </border>
    <border>
      <left style="thin"/>
      <right style="medium"/>
      <top style="hair"/>
      <bottom style="double"/>
    </border>
    <border>
      <left style="thin"/>
      <right style="medium"/>
      <top>
        <color indexed="63"/>
      </top>
      <bottom style="hair"/>
    </border>
    <border>
      <left>
        <color indexed="63"/>
      </left>
      <right>
        <color indexed="63"/>
      </right>
      <top>
        <color indexed="63"/>
      </top>
      <bottom style="thin"/>
    </border>
    <border diagonalUp="1">
      <left style="thin"/>
      <right style="thin"/>
      <top style="thin"/>
      <bottom style="medium"/>
      <diagonal style="thin"/>
    </border>
    <border>
      <left style="medium"/>
      <right style="thin"/>
      <top>
        <color indexed="63"/>
      </top>
      <bottom style="thin"/>
    </border>
    <border>
      <left style="medium"/>
      <right style="thin"/>
      <top style="thin"/>
      <bottom style="thin"/>
    </border>
    <border>
      <left style="medium"/>
      <right style="thin"/>
      <top style="thin"/>
      <bottom style="double"/>
    </border>
    <border>
      <left style="medium"/>
      <right style="thin"/>
      <top style="thin"/>
      <bottom style="mediu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style="thin"/>
      <bottom>
        <color indexed="63"/>
      </bottom>
    </border>
    <border>
      <left style="hair"/>
      <right style="medium"/>
      <top style="thin"/>
      <bottom style="thin"/>
    </border>
    <border>
      <left>
        <color indexed="63"/>
      </left>
      <right style="medium"/>
      <top style="medium"/>
      <bottom style="double"/>
    </border>
    <border>
      <left>
        <color indexed="63"/>
      </left>
      <right style="medium"/>
      <top style="thin"/>
      <bottom style="double"/>
    </border>
    <border>
      <left style="hair"/>
      <right style="hair"/>
      <top>
        <color indexed="63"/>
      </top>
      <bottom>
        <color indexed="63"/>
      </bottom>
    </border>
    <border>
      <left style="hair"/>
      <right style="hair"/>
      <top>
        <color indexed="63"/>
      </top>
      <bottom style="medium"/>
    </border>
    <border>
      <left style="thin"/>
      <right style="medium"/>
      <top style="thin"/>
      <bottom>
        <color indexed="63"/>
      </bottom>
    </border>
    <border>
      <left>
        <color indexed="63"/>
      </left>
      <right>
        <color indexed="63"/>
      </right>
      <top style="medium"/>
      <bottom style="double"/>
    </border>
    <border>
      <left>
        <color indexed="63"/>
      </left>
      <right>
        <color indexed="63"/>
      </right>
      <top style="thin"/>
      <bottom style="double"/>
    </border>
    <border>
      <left>
        <color indexed="63"/>
      </left>
      <right>
        <color indexed="63"/>
      </right>
      <top style="thin"/>
      <bottom style="medium"/>
    </border>
    <border>
      <left style="medium"/>
      <right style="medium"/>
      <top style="double"/>
      <bottom style="thin"/>
    </border>
    <border>
      <left style="thin"/>
      <right style="thin"/>
      <top style="double"/>
      <bottom style="thin"/>
    </border>
    <border>
      <left style="thin"/>
      <right style="medium"/>
      <top style="double"/>
      <bottom style="thin"/>
    </border>
    <border>
      <left>
        <color indexed="63"/>
      </left>
      <right style="medium"/>
      <top>
        <color indexed="63"/>
      </top>
      <bottom style="thin"/>
    </border>
    <border>
      <left>
        <color indexed="63"/>
      </left>
      <right style="medium"/>
      <top style="thin"/>
      <bottom style="medium"/>
    </border>
    <border>
      <left style="medium"/>
      <right style="medium"/>
      <top style="thin"/>
      <bottom>
        <color indexed="63"/>
      </bottom>
    </border>
    <border diagonalUp="1">
      <left style="thin"/>
      <right style="thin"/>
      <top style="thin"/>
      <bottom style="double"/>
      <diagonal style="thin"/>
    </border>
    <border>
      <left style="thin"/>
      <right>
        <color indexed="63"/>
      </right>
      <top style="medium"/>
      <bottom style="double"/>
    </border>
    <border>
      <left style="thin"/>
      <right style="thin"/>
      <top style="hair"/>
      <bottom style="double"/>
    </border>
    <border>
      <left>
        <color indexed="63"/>
      </left>
      <right style="thin"/>
      <top style="thin"/>
      <bottom style="medium"/>
    </border>
    <border>
      <left style="medium"/>
      <right style="double"/>
      <top style="medium"/>
      <bottom style="double"/>
    </border>
    <border>
      <left style="medium"/>
      <right style="double"/>
      <top style="thin"/>
      <bottom style="thin"/>
    </border>
    <border>
      <left style="medium"/>
      <right style="double"/>
      <top style="thin"/>
      <bottom>
        <color indexed="63"/>
      </bottom>
    </border>
    <border>
      <left style="medium"/>
      <right style="double"/>
      <top style="double"/>
      <bottom style="thin"/>
    </border>
    <border>
      <left style="double"/>
      <right style="thin"/>
      <top style="double"/>
      <bottom style="thin"/>
    </border>
    <border>
      <left style="medium"/>
      <right>
        <color indexed="63"/>
      </right>
      <top style="thin"/>
      <bottom style="thin"/>
    </border>
    <border>
      <left style="double"/>
      <right style="thin"/>
      <top style="thin"/>
      <bottom style="thin"/>
    </border>
    <border>
      <left style="medium"/>
      <right style="double"/>
      <top style="double"/>
      <bottom style="double"/>
    </border>
    <border>
      <left>
        <color indexed="63"/>
      </left>
      <right style="thin"/>
      <top style="double"/>
      <bottom style="double"/>
    </border>
    <border>
      <left style="thin"/>
      <right style="medium"/>
      <top style="double"/>
      <bottom style="double"/>
    </border>
    <border>
      <left>
        <color indexed="63"/>
      </left>
      <right style="medium"/>
      <top style="double"/>
      <bottom style="double"/>
    </border>
    <border>
      <left style="medium"/>
      <right style="double"/>
      <top>
        <color indexed="63"/>
      </top>
      <bottom style="medium"/>
    </border>
    <border>
      <left style="thin"/>
      <right style="medium"/>
      <top style="medium"/>
      <bottom style="thin"/>
    </border>
    <border>
      <left style="hair"/>
      <right style="medium"/>
      <top>
        <color indexed="63"/>
      </top>
      <bottom>
        <color indexed="63"/>
      </bottom>
    </border>
    <border>
      <left style="hair"/>
      <right style="double"/>
      <top>
        <color indexed="63"/>
      </top>
      <bottom>
        <color indexed="63"/>
      </bottom>
    </border>
    <border>
      <left>
        <color indexed="63"/>
      </left>
      <right style="medium"/>
      <top>
        <color indexed="63"/>
      </top>
      <bottom>
        <color indexed="63"/>
      </bottom>
    </border>
    <border>
      <left style="thin"/>
      <right style="hair"/>
      <top style="thin"/>
      <bottom>
        <color indexed="63"/>
      </bottom>
    </border>
    <border>
      <left>
        <color indexed="63"/>
      </left>
      <right style="hair"/>
      <top>
        <color indexed="63"/>
      </top>
      <bottom>
        <color indexed="63"/>
      </bottom>
    </border>
    <border>
      <left style="hair"/>
      <right style="thin"/>
      <top>
        <color indexed="63"/>
      </top>
      <bottom>
        <color indexed="63"/>
      </bottom>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thin"/>
      <right style="hair"/>
      <top>
        <color indexed="63"/>
      </top>
      <bottom style="medium"/>
    </border>
    <border>
      <left>
        <color indexed="63"/>
      </left>
      <right style="hair"/>
      <top>
        <color indexed="63"/>
      </top>
      <bottom style="medium"/>
    </border>
    <border>
      <left style="hair"/>
      <right style="thin"/>
      <top>
        <color indexed="63"/>
      </top>
      <bottom style="medium"/>
    </border>
    <border>
      <left style="hair"/>
      <right style="medium"/>
      <top>
        <color indexed="63"/>
      </top>
      <bottom style="medium"/>
    </border>
    <border>
      <left style="hair"/>
      <right style="double"/>
      <top>
        <color indexed="63"/>
      </top>
      <bottom style="medium"/>
    </border>
    <border>
      <left style="double"/>
      <right style="hair"/>
      <top style="thin"/>
      <bottom>
        <color indexed="63"/>
      </bottom>
    </border>
    <border>
      <left style="double"/>
      <right style="hair"/>
      <top>
        <color indexed="63"/>
      </top>
      <bottom>
        <color indexed="63"/>
      </bottom>
    </border>
    <border>
      <left style="double"/>
      <right style="hair"/>
      <top>
        <color indexed="63"/>
      </top>
      <bottom style="medium"/>
    </border>
    <border>
      <left style="thin"/>
      <right style="thin"/>
      <top style="medium"/>
      <bottom style="medium"/>
    </border>
    <border>
      <left style="thin"/>
      <right style="medium"/>
      <top style="medium"/>
      <bottom style="medium"/>
    </border>
    <border diagonalUp="1">
      <left style="thin"/>
      <right style="medium"/>
      <top style="thin"/>
      <bottom style="medium"/>
      <diagonal style="thin"/>
    </border>
    <border>
      <left>
        <color indexed="63"/>
      </left>
      <right style="thin"/>
      <top style="thin"/>
      <bottom style="double"/>
    </border>
    <border>
      <left>
        <color indexed="63"/>
      </left>
      <right style="thin"/>
      <top style="thin"/>
      <bottom>
        <color indexed="63"/>
      </bottom>
    </border>
    <border>
      <left style="medium"/>
      <right style="double"/>
      <top style="thin"/>
      <bottom style="double"/>
    </border>
    <border>
      <left style="thin"/>
      <right>
        <color indexed="63"/>
      </right>
      <top style="medium"/>
      <bottom style="thin"/>
    </border>
    <border>
      <left style="thin"/>
      <right>
        <color indexed="63"/>
      </right>
      <top style="thin"/>
      <bottom style="double"/>
    </border>
    <border>
      <left style="thin"/>
      <right>
        <color indexed="63"/>
      </right>
      <top style="thin"/>
      <bottom style="medium"/>
    </border>
    <border diagonalUp="1">
      <left style="thin"/>
      <right style="medium"/>
      <top style="medium"/>
      <bottom style="thin"/>
      <diagonal style="thin"/>
    </border>
    <border diagonalUp="1">
      <left style="thin"/>
      <right style="medium"/>
      <top style="thin"/>
      <bottom style="thin"/>
      <diagonal style="thin"/>
    </border>
    <border diagonalUp="1">
      <left style="thin"/>
      <right style="medium"/>
      <top style="double"/>
      <bottom style="thin"/>
      <diagonal style="thin"/>
    </border>
    <border diagonalUp="1">
      <left style="thin"/>
      <right style="medium"/>
      <top>
        <color indexed="63"/>
      </top>
      <bottom style="thin"/>
      <diagonal style="thin"/>
    </border>
    <border>
      <left style="thin"/>
      <right>
        <color indexed="63"/>
      </right>
      <top style="double"/>
      <bottom style="thin"/>
    </border>
    <border diagonalUp="1">
      <left style="thin"/>
      <right style="thin"/>
      <top style="thin"/>
      <bottom style="thin"/>
      <diagonal style="thin"/>
    </border>
    <border>
      <left style="thin"/>
      <right>
        <color indexed="63"/>
      </right>
      <top style="double"/>
      <bottom style="double"/>
    </border>
    <border>
      <left>
        <color indexed="63"/>
      </left>
      <right style="medium"/>
      <top>
        <color indexed="63"/>
      </top>
      <bottom style="medium"/>
    </border>
    <border diagonalUp="1">
      <left style="thin"/>
      <right style="thin"/>
      <top style="double"/>
      <bottom style="thin"/>
      <diagonal style="thin"/>
    </border>
    <border diagonalUp="1">
      <left style="thin"/>
      <right style="thin"/>
      <top>
        <color indexed="63"/>
      </top>
      <bottom style="thin"/>
      <diagonal style="thin"/>
    </border>
    <border>
      <left style="thin"/>
      <right>
        <color indexed="63"/>
      </right>
      <top>
        <color indexed="63"/>
      </top>
      <bottom>
        <color indexed="63"/>
      </bottom>
    </border>
    <border>
      <left style="medium"/>
      <right style="thin"/>
      <top style="medium"/>
      <bottom style="double"/>
    </border>
    <border>
      <left style="medium"/>
      <right style="thin"/>
      <top style="double"/>
      <bottom style="thin"/>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style="double"/>
    </border>
    <border>
      <left style="thin"/>
      <right style="thin"/>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medium"/>
    </border>
    <border>
      <left style="medium"/>
      <right style="double"/>
      <top style="thin"/>
      <bottom style="medium"/>
    </border>
    <border>
      <left style="medium"/>
      <right style="thin"/>
      <top style="thin"/>
      <bottom>
        <color indexed="63"/>
      </bottom>
    </border>
    <border>
      <left style="medium"/>
      <right style="thin"/>
      <top>
        <color indexed="63"/>
      </top>
      <bottom style="double"/>
    </border>
    <border>
      <left style="medium"/>
      <right>
        <color indexed="63"/>
      </right>
      <top style="double"/>
      <bottom style="double"/>
    </border>
    <border>
      <left>
        <color indexed="63"/>
      </left>
      <right>
        <color indexed="63"/>
      </right>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style="medium"/>
      <top>
        <color indexed="63"/>
      </top>
      <bottom>
        <color indexed="63"/>
      </botto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style="medium"/>
      <bottom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style="medium"/>
      <right style="thin"/>
      <top style="medium"/>
      <bottom>
        <color indexed="63"/>
      </bottom>
    </border>
    <border>
      <left>
        <color indexed="63"/>
      </left>
      <right style="thin"/>
      <top style="double"/>
      <bottom style="thin"/>
    </border>
    <border diagonalDown="1">
      <left>
        <color indexed="63"/>
      </left>
      <right style="medium"/>
      <top style="medium"/>
      <bottom>
        <color indexed="63"/>
      </bottom>
      <diagonal style="thin"/>
    </border>
    <border diagonalDown="1">
      <left>
        <color indexed="63"/>
      </left>
      <right style="medium"/>
      <top>
        <color indexed="63"/>
      </top>
      <bottom style="medium"/>
      <diagonal style="thin"/>
    </border>
    <border>
      <left>
        <color indexed="63"/>
      </left>
      <right style="medium"/>
      <top style="medium"/>
      <bottom style="thin"/>
    </border>
    <border>
      <left style="medium"/>
      <right style="thin"/>
      <top style="medium"/>
      <bottom style="thin"/>
    </border>
    <border>
      <left style="hair"/>
      <right style="hair"/>
      <top>
        <color indexed="63"/>
      </top>
      <bottom style="thin"/>
    </border>
    <border>
      <left style="medium"/>
      <right>
        <color indexed="63"/>
      </right>
      <top>
        <color indexed="63"/>
      </top>
      <bottom style="thin"/>
    </border>
    <border>
      <left style="hair"/>
      <right style="medium"/>
      <top style="thin"/>
      <bottom>
        <color indexed="63"/>
      </bottom>
    </border>
    <border>
      <left style="hair"/>
      <right style="medium"/>
      <top>
        <color indexed="63"/>
      </top>
      <bottom style="thin"/>
    </border>
    <border>
      <left>
        <color indexed="63"/>
      </left>
      <right style="double"/>
      <top style="thin"/>
      <bottom style="thin"/>
    </border>
    <border>
      <left style="double"/>
      <right style="hair"/>
      <top>
        <color indexed="63"/>
      </top>
      <bottom style="thin"/>
    </border>
    <border>
      <left style="medium"/>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17" fillId="0" borderId="0" applyNumberFormat="0" applyFill="0" applyBorder="0" applyAlignment="0" applyProtection="0"/>
    <xf numFmtId="0" fontId="59" fillId="32" borderId="0" applyNumberFormat="0" applyBorder="0" applyAlignment="0" applyProtection="0"/>
  </cellStyleXfs>
  <cellXfs count="800">
    <xf numFmtId="0" fontId="0" fillId="0" borderId="0" xfId="0" applyAlignment="1">
      <alignment/>
    </xf>
    <xf numFmtId="0" fontId="1"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5" fillId="0" borderId="0" xfId="0" applyFont="1" applyAlignment="1">
      <alignment vertical="center"/>
    </xf>
    <xf numFmtId="0" fontId="5" fillId="0" borderId="14" xfId="0" applyFont="1" applyBorder="1" applyAlignment="1">
      <alignment horizontal="distributed" vertical="center" shrinkToFit="1"/>
    </xf>
    <xf numFmtId="0" fontId="8" fillId="0" borderId="14" xfId="0" applyFont="1" applyBorder="1" applyAlignment="1">
      <alignment horizontal="distributed" vertical="center" shrinkToFit="1"/>
    </xf>
    <xf numFmtId="0" fontId="5" fillId="0" borderId="14" xfId="0" applyFont="1" applyBorder="1" applyAlignment="1">
      <alignment horizontal="distributed" vertical="center"/>
    </xf>
    <xf numFmtId="0" fontId="5" fillId="0" borderId="14" xfId="0" applyFont="1" applyBorder="1" applyAlignment="1">
      <alignment vertical="center" shrinkToFit="1"/>
    </xf>
    <xf numFmtId="0" fontId="5" fillId="0" borderId="15" xfId="0" applyFont="1" applyBorder="1" applyAlignment="1">
      <alignment horizontal="distributed" vertical="center"/>
    </xf>
    <xf numFmtId="0" fontId="5" fillId="0" borderId="16" xfId="0" applyFont="1" applyBorder="1" applyAlignment="1">
      <alignment horizontal="distributed" vertical="center"/>
    </xf>
    <xf numFmtId="0" fontId="5" fillId="33" borderId="17" xfId="0" applyFont="1" applyFill="1" applyBorder="1" applyAlignment="1">
      <alignment horizontal="center" vertical="center"/>
    </xf>
    <xf numFmtId="178" fontId="5" fillId="34" borderId="18" xfId="0" applyNumberFormat="1" applyFont="1" applyFill="1" applyBorder="1" applyAlignment="1">
      <alignment vertical="center"/>
    </xf>
    <xf numFmtId="178" fontId="5" fillId="0" borderId="14" xfId="0" applyNumberFormat="1" applyFont="1" applyBorder="1" applyAlignment="1">
      <alignment vertical="center"/>
    </xf>
    <xf numFmtId="178" fontId="5" fillId="0" borderId="19" xfId="0" applyNumberFormat="1" applyFont="1" applyBorder="1" applyAlignment="1">
      <alignment vertical="center"/>
    </xf>
    <xf numFmtId="178" fontId="5" fillId="0" borderId="20" xfId="0" applyNumberFormat="1" applyFont="1" applyBorder="1" applyAlignment="1">
      <alignment vertical="center"/>
    </xf>
    <xf numFmtId="0" fontId="8" fillId="0" borderId="14" xfId="0" applyFont="1" applyBorder="1" applyAlignment="1">
      <alignment horizontal="distributed" vertical="center"/>
    </xf>
    <xf numFmtId="178" fontId="5" fillId="34" borderId="14" xfId="0" applyNumberFormat="1" applyFont="1" applyFill="1" applyBorder="1" applyAlignment="1">
      <alignment vertical="center"/>
    </xf>
    <xf numFmtId="178" fontId="5" fillId="34" borderId="16" xfId="0" applyNumberFormat="1" applyFont="1" applyFill="1" applyBorder="1" applyAlignment="1">
      <alignment vertical="center"/>
    </xf>
    <xf numFmtId="0" fontId="5" fillId="0" borderId="0" xfId="0" applyFont="1" applyAlignment="1">
      <alignment horizontal="right" vertical="center"/>
    </xf>
    <xf numFmtId="178" fontId="5" fillId="0" borderId="21" xfId="0" applyNumberFormat="1" applyFont="1" applyBorder="1" applyAlignment="1">
      <alignment vertical="center"/>
    </xf>
    <xf numFmtId="178" fontId="5" fillId="0" borderId="22" xfId="0" applyNumberFormat="1" applyFont="1" applyBorder="1" applyAlignment="1">
      <alignment vertical="center"/>
    </xf>
    <xf numFmtId="178" fontId="5" fillId="0" borderId="23" xfId="0" applyNumberFormat="1" applyFont="1" applyBorder="1" applyAlignment="1">
      <alignment vertical="center"/>
    </xf>
    <xf numFmtId="178" fontId="5" fillId="0" borderId="24" xfId="0" applyNumberFormat="1" applyFont="1" applyBorder="1" applyAlignment="1">
      <alignment vertical="center"/>
    </xf>
    <xf numFmtId="178" fontId="5" fillId="35" borderId="25" xfId="0" applyNumberFormat="1" applyFont="1" applyFill="1" applyBorder="1" applyAlignment="1">
      <alignment vertical="center"/>
    </xf>
    <xf numFmtId="178" fontId="5" fillId="35" borderId="26" xfId="0" applyNumberFormat="1" applyFont="1" applyFill="1" applyBorder="1" applyAlignment="1">
      <alignment vertical="center"/>
    </xf>
    <xf numFmtId="178" fontId="5" fillId="35" borderId="27" xfId="0" applyNumberFormat="1" applyFont="1" applyFill="1" applyBorder="1" applyAlignment="1">
      <alignment vertical="center"/>
    </xf>
    <xf numFmtId="178" fontId="5" fillId="35" borderId="18" xfId="0" applyNumberFormat="1" applyFont="1" applyFill="1" applyBorder="1" applyAlignment="1">
      <alignment vertical="center"/>
    </xf>
    <xf numFmtId="178" fontId="5" fillId="35" borderId="28" xfId="0" applyNumberFormat="1" applyFont="1" applyFill="1" applyBorder="1" applyAlignment="1">
      <alignment vertical="center"/>
    </xf>
    <xf numFmtId="178" fontId="5" fillId="0" borderId="29" xfId="0" applyNumberFormat="1" applyFont="1" applyBorder="1" applyAlignment="1">
      <alignment vertical="center"/>
    </xf>
    <xf numFmtId="178" fontId="5" fillId="35" borderId="21" xfId="0" applyNumberFormat="1" applyFont="1" applyFill="1" applyBorder="1" applyAlignment="1">
      <alignment vertical="center"/>
    </xf>
    <xf numFmtId="178" fontId="5" fillId="0" borderId="30" xfId="0" applyNumberFormat="1" applyFont="1" applyBorder="1" applyAlignment="1">
      <alignment vertical="center"/>
    </xf>
    <xf numFmtId="178" fontId="5" fillId="0" borderId="15" xfId="0" applyNumberFormat="1" applyFont="1" applyBorder="1" applyAlignment="1">
      <alignment vertical="center"/>
    </xf>
    <xf numFmtId="178" fontId="5" fillId="0" borderId="31" xfId="0" applyNumberFormat="1" applyFont="1" applyBorder="1" applyAlignment="1">
      <alignment vertical="center"/>
    </xf>
    <xf numFmtId="178" fontId="5" fillId="35" borderId="32" xfId="0" applyNumberFormat="1" applyFont="1" applyFill="1" applyBorder="1" applyAlignment="1">
      <alignment vertical="center"/>
    </xf>
    <xf numFmtId="178" fontId="5" fillId="0" borderId="33" xfId="0" applyNumberFormat="1" applyFont="1" applyBorder="1" applyAlignment="1">
      <alignment vertical="center"/>
    </xf>
    <xf numFmtId="178" fontId="5" fillId="35" borderId="34" xfId="0" applyNumberFormat="1" applyFont="1" applyFill="1" applyBorder="1" applyAlignment="1">
      <alignment vertical="center"/>
    </xf>
    <xf numFmtId="178" fontId="5" fillId="35" borderId="35" xfId="0" applyNumberFormat="1" applyFont="1" applyFill="1" applyBorder="1" applyAlignment="1">
      <alignment vertical="center"/>
    </xf>
    <xf numFmtId="178" fontId="5" fillId="0" borderId="36" xfId="0" applyNumberFormat="1" applyFont="1" applyBorder="1" applyAlignment="1">
      <alignment vertical="center"/>
    </xf>
    <xf numFmtId="178" fontId="5" fillId="0" borderId="37" xfId="0" applyNumberFormat="1" applyFont="1" applyBorder="1" applyAlignment="1">
      <alignment vertical="center"/>
    </xf>
    <xf numFmtId="178" fontId="5" fillId="0" borderId="38" xfId="0" applyNumberFormat="1" applyFont="1" applyBorder="1" applyAlignment="1">
      <alignment vertical="center"/>
    </xf>
    <xf numFmtId="178" fontId="5" fillId="0" borderId="14" xfId="0" applyNumberFormat="1" applyFont="1" applyFill="1" applyBorder="1" applyAlignment="1">
      <alignment vertical="center"/>
    </xf>
    <xf numFmtId="178" fontId="5" fillId="36" borderId="14" xfId="0" applyNumberFormat="1" applyFont="1" applyFill="1" applyBorder="1" applyAlignment="1">
      <alignment vertical="center"/>
    </xf>
    <xf numFmtId="178" fontId="5" fillId="33" borderId="16" xfId="0" applyNumberFormat="1" applyFont="1" applyFill="1" applyBorder="1" applyAlignment="1">
      <alignment vertical="center"/>
    </xf>
    <xf numFmtId="0" fontId="5" fillId="33" borderId="37" xfId="0" applyFont="1" applyFill="1" applyBorder="1" applyAlignment="1">
      <alignment horizontal="center" vertical="center"/>
    </xf>
    <xf numFmtId="0" fontId="5" fillId="33" borderId="37" xfId="0" applyFont="1" applyFill="1" applyBorder="1" applyAlignment="1">
      <alignment horizontal="center" vertical="center" wrapText="1"/>
    </xf>
    <xf numFmtId="0" fontId="5" fillId="33" borderId="38" xfId="0" applyFont="1" applyFill="1" applyBorder="1" applyAlignment="1">
      <alignment horizontal="center" vertical="center" wrapText="1"/>
    </xf>
    <xf numFmtId="178" fontId="5" fillId="0" borderId="18" xfId="0" applyNumberFormat="1" applyFont="1" applyBorder="1" applyAlignment="1">
      <alignment vertical="center"/>
    </xf>
    <xf numFmtId="0" fontId="5" fillId="0" borderId="14" xfId="0" applyFont="1" applyBorder="1" applyAlignment="1">
      <alignment vertical="center"/>
    </xf>
    <xf numFmtId="178" fontId="5" fillId="0" borderId="39" xfId="0" applyNumberFormat="1" applyFont="1" applyBorder="1" applyAlignment="1">
      <alignment vertical="center"/>
    </xf>
    <xf numFmtId="0" fontId="0" fillId="0" borderId="0" xfId="0" applyAlignment="1">
      <alignment horizontal="right" vertical="center"/>
    </xf>
    <xf numFmtId="38" fontId="10" fillId="0" borderId="0" xfId="49" applyFont="1" applyAlignment="1">
      <alignment horizontal="right" vertical="center"/>
    </xf>
    <xf numFmtId="0" fontId="5" fillId="33" borderId="36" xfId="0" applyFont="1" applyFill="1" applyBorder="1" applyAlignment="1">
      <alignment horizontal="center" vertical="center"/>
    </xf>
    <xf numFmtId="0" fontId="5" fillId="33" borderId="40" xfId="0" applyFont="1" applyFill="1" applyBorder="1" applyAlignment="1">
      <alignment horizontal="center" vertical="center" wrapText="1"/>
    </xf>
    <xf numFmtId="0" fontId="8" fillId="0" borderId="14" xfId="0" applyFont="1" applyBorder="1" applyAlignment="1">
      <alignment vertical="center" wrapText="1"/>
    </xf>
    <xf numFmtId="0" fontId="5" fillId="0" borderId="18" xfId="0" applyFont="1" applyBorder="1" applyAlignment="1">
      <alignment vertical="center"/>
    </xf>
    <xf numFmtId="178" fontId="5" fillId="0" borderId="41" xfId="0" applyNumberFormat="1" applyFont="1" applyBorder="1" applyAlignment="1">
      <alignment vertical="center"/>
    </xf>
    <xf numFmtId="0" fontId="5" fillId="0" borderId="42" xfId="0" applyFont="1" applyBorder="1" applyAlignment="1">
      <alignment vertical="center"/>
    </xf>
    <xf numFmtId="178" fontId="5" fillId="0" borderId="16" xfId="0" applyNumberFormat="1" applyFont="1" applyBorder="1" applyAlignment="1">
      <alignment vertical="center"/>
    </xf>
    <xf numFmtId="178" fontId="5" fillId="0" borderId="43" xfId="0" applyNumberFormat="1" applyFont="1" applyBorder="1" applyAlignment="1">
      <alignment vertical="center"/>
    </xf>
    <xf numFmtId="0" fontId="5" fillId="0" borderId="0" xfId="0" applyFont="1" applyAlignment="1">
      <alignment/>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12" fillId="37" borderId="44" xfId="0" applyFont="1" applyFill="1" applyBorder="1" applyAlignment="1">
      <alignment horizontal="center" vertical="center" wrapText="1"/>
    </xf>
    <xf numFmtId="0" fontId="12" fillId="37" borderId="28" xfId="0" applyFont="1" applyFill="1" applyBorder="1" applyAlignment="1">
      <alignment horizontal="center" vertical="center" wrapText="1"/>
    </xf>
    <xf numFmtId="0" fontId="12" fillId="0" borderId="45" xfId="0" applyFont="1" applyBorder="1" applyAlignment="1">
      <alignment horizontal="center" vertical="center" wrapText="1"/>
    </xf>
    <xf numFmtId="0" fontId="12" fillId="0" borderId="46" xfId="0" applyFont="1" applyBorder="1" applyAlignment="1">
      <alignment horizontal="center" vertical="center"/>
    </xf>
    <xf numFmtId="0" fontId="3" fillId="0" borderId="45" xfId="0" applyFont="1" applyBorder="1" applyAlignment="1">
      <alignment horizontal="center" vertical="center" wrapText="1"/>
    </xf>
    <xf numFmtId="0" fontId="12" fillId="0" borderId="47" xfId="0" applyFont="1" applyBorder="1" applyAlignment="1">
      <alignment horizontal="center" vertical="center" wrapText="1"/>
    </xf>
    <xf numFmtId="0" fontId="0" fillId="0" borderId="0" xfId="0" applyBorder="1" applyAlignment="1">
      <alignment/>
    </xf>
    <xf numFmtId="0" fontId="0" fillId="0" borderId="48" xfId="0" applyBorder="1" applyAlignment="1">
      <alignment horizontal="right"/>
    </xf>
    <xf numFmtId="0" fontId="0" fillId="0" borderId="0" xfId="0" applyAlignment="1">
      <alignment vertical="center"/>
    </xf>
    <xf numFmtId="0" fontId="12" fillId="33" borderId="48" xfId="0" applyFont="1" applyFill="1" applyBorder="1" applyAlignment="1">
      <alignment vertical="center"/>
    </xf>
    <xf numFmtId="0" fontId="12" fillId="0" borderId="48" xfId="0" applyFont="1" applyBorder="1" applyAlignment="1">
      <alignment vertical="center"/>
    </xf>
    <xf numFmtId="0" fontId="3" fillId="0" borderId="48" xfId="0" applyFont="1" applyBorder="1" applyAlignment="1">
      <alignment vertical="center"/>
    </xf>
    <xf numFmtId="0" fontId="0" fillId="0" borderId="36" xfId="0" applyBorder="1" applyAlignment="1">
      <alignment vertical="center"/>
    </xf>
    <xf numFmtId="0" fontId="0" fillId="0" borderId="49" xfId="0" applyBorder="1" applyAlignment="1">
      <alignment/>
    </xf>
    <xf numFmtId="0" fontId="12" fillId="38" borderId="44" xfId="0" applyFont="1" applyFill="1" applyBorder="1" applyAlignment="1">
      <alignment horizontal="centerContinuous" vertical="center" wrapText="1"/>
    </xf>
    <xf numFmtId="0" fontId="12" fillId="38" borderId="49" xfId="0" applyFont="1" applyFill="1" applyBorder="1" applyAlignment="1">
      <alignment horizontal="centerContinuous" vertical="center" wrapText="1"/>
    </xf>
    <xf numFmtId="0" fontId="12" fillId="38" borderId="50" xfId="0" applyFont="1" applyFill="1" applyBorder="1" applyAlignment="1">
      <alignment horizontal="centerContinuous" vertical="center" wrapText="1"/>
    </xf>
    <xf numFmtId="0" fontId="12" fillId="0" borderId="51" xfId="0" applyFont="1" applyBorder="1" applyAlignment="1">
      <alignment horizontal="center" vertical="center"/>
    </xf>
    <xf numFmtId="0" fontId="0" fillId="0" borderId="52" xfId="0" applyBorder="1" applyAlignment="1">
      <alignment vertical="center"/>
    </xf>
    <xf numFmtId="0" fontId="12" fillId="37" borderId="53" xfId="0" applyFont="1" applyFill="1" applyBorder="1" applyAlignment="1">
      <alignment horizontal="center" vertical="center" wrapText="1"/>
    </xf>
    <xf numFmtId="0" fontId="12" fillId="36" borderId="44" xfId="0" applyFont="1" applyFill="1" applyBorder="1" applyAlignment="1">
      <alignment horizontal="centerContinuous" vertical="center" wrapText="1"/>
    </xf>
    <xf numFmtId="0" fontId="12" fillId="36" borderId="49" xfId="0" applyFont="1" applyFill="1" applyBorder="1" applyAlignment="1">
      <alignment horizontal="centerContinuous" vertical="center" wrapText="1"/>
    </xf>
    <xf numFmtId="0" fontId="12" fillId="36" borderId="54" xfId="0" applyFont="1" applyFill="1" applyBorder="1" applyAlignment="1">
      <alignment horizontal="centerContinuous" vertical="center" wrapText="1"/>
    </xf>
    <xf numFmtId="0" fontId="12" fillId="37" borderId="27" xfId="0" applyFont="1" applyFill="1" applyBorder="1" applyAlignment="1">
      <alignment horizontal="center" vertical="center" wrapText="1"/>
    </xf>
    <xf numFmtId="0" fontId="12" fillId="0" borderId="55" xfId="0" applyFont="1" applyBorder="1" applyAlignment="1">
      <alignment horizontal="centerContinuous" vertical="center" wrapText="1"/>
    </xf>
    <xf numFmtId="0" fontId="12" fillId="0" borderId="56" xfId="0" applyFont="1" applyBorder="1" applyAlignment="1">
      <alignment horizontal="centerContinuous" vertical="center" wrapText="1"/>
    </xf>
    <xf numFmtId="0" fontId="12" fillId="38" borderId="54" xfId="0" applyFont="1" applyFill="1" applyBorder="1" applyAlignment="1">
      <alignment horizontal="centerContinuous" vertical="center" wrapText="1"/>
    </xf>
    <xf numFmtId="0" fontId="12" fillId="39" borderId="57" xfId="0" applyFont="1" applyFill="1" applyBorder="1" applyAlignment="1">
      <alignment horizontal="centerContinuous" vertical="center"/>
    </xf>
    <xf numFmtId="0" fontId="12" fillId="39" borderId="49" xfId="0" applyFont="1" applyFill="1" applyBorder="1" applyAlignment="1">
      <alignment horizontal="centerContinuous" vertical="center"/>
    </xf>
    <xf numFmtId="178" fontId="5" fillId="0" borderId="0" xfId="0" applyNumberFormat="1" applyFont="1" applyAlignment="1">
      <alignment vertical="center"/>
    </xf>
    <xf numFmtId="178" fontId="15" fillId="0" borderId="0" xfId="0" applyNumberFormat="1" applyFont="1" applyAlignment="1">
      <alignment vertical="center"/>
    </xf>
    <xf numFmtId="178" fontId="8" fillId="33" borderId="58" xfId="0" applyNumberFormat="1" applyFont="1" applyFill="1" applyBorder="1" applyAlignment="1">
      <alignment horizontal="distributed" vertical="center" shrinkToFit="1"/>
    </xf>
    <xf numFmtId="178" fontId="8" fillId="36" borderId="58" xfId="0" applyNumberFormat="1" applyFont="1" applyFill="1" applyBorder="1" applyAlignment="1">
      <alignment horizontal="distributed" vertical="center" shrinkToFit="1"/>
    </xf>
    <xf numFmtId="178" fontId="8" fillId="34" borderId="59" xfId="0" applyNumberFormat="1" applyFont="1" applyFill="1" applyBorder="1" applyAlignment="1">
      <alignment horizontal="distributed" vertical="center" shrinkToFit="1"/>
    </xf>
    <xf numFmtId="178" fontId="8" fillId="33" borderId="15" xfId="0" applyNumberFormat="1" applyFont="1" applyFill="1" applyBorder="1" applyAlignment="1">
      <alignment horizontal="distributed" vertical="center" shrinkToFit="1"/>
    </xf>
    <xf numFmtId="178" fontId="4" fillId="36" borderId="39" xfId="0" applyNumberFormat="1" applyFont="1" applyFill="1" applyBorder="1" applyAlignment="1">
      <alignment horizontal="distributed" vertical="center" shrinkToFit="1"/>
    </xf>
    <xf numFmtId="178" fontId="4" fillId="34" borderId="60" xfId="0" applyNumberFormat="1" applyFont="1" applyFill="1" applyBorder="1" applyAlignment="1">
      <alignment horizontal="distributed" vertical="center" shrinkToFit="1"/>
    </xf>
    <xf numFmtId="178" fontId="5" fillId="0" borderId="0" xfId="0" applyNumberFormat="1" applyFont="1" applyAlignment="1">
      <alignment vertical="center" shrinkToFit="1"/>
    </xf>
    <xf numFmtId="0" fontId="5" fillId="0" borderId="0" xfId="0" applyFont="1" applyFill="1" applyAlignment="1">
      <alignment vertical="center"/>
    </xf>
    <xf numFmtId="0" fontId="5" fillId="0" borderId="0" xfId="0" applyFont="1" applyFill="1" applyAlignment="1">
      <alignment/>
    </xf>
    <xf numFmtId="0" fontId="5" fillId="0" borderId="61" xfId="0" applyFont="1" applyFill="1" applyBorder="1" applyAlignment="1">
      <alignment vertical="center"/>
    </xf>
    <xf numFmtId="0" fontId="5" fillId="35" borderId="14" xfId="0" applyFont="1" applyFill="1" applyBorder="1" applyAlignment="1">
      <alignment vertical="center"/>
    </xf>
    <xf numFmtId="0" fontId="5" fillId="0" borderId="14" xfId="0" applyFont="1" applyFill="1" applyBorder="1" applyAlignment="1">
      <alignment vertical="center"/>
    </xf>
    <xf numFmtId="0" fontId="5" fillId="0" borderId="18" xfId="0" applyFont="1" applyFill="1" applyBorder="1" applyAlignment="1">
      <alignment vertical="center"/>
    </xf>
    <xf numFmtId="0" fontId="4" fillId="0" borderId="14" xfId="0" applyFont="1" applyFill="1" applyBorder="1" applyAlignment="1">
      <alignment vertical="center" wrapText="1"/>
    </xf>
    <xf numFmtId="0" fontId="5" fillId="0" borderId="16" xfId="0" applyFont="1" applyFill="1" applyBorder="1" applyAlignment="1">
      <alignment vertical="center"/>
    </xf>
    <xf numFmtId="0" fontId="3" fillId="33" borderId="23" xfId="0" applyFont="1" applyFill="1" applyBorder="1" applyAlignment="1">
      <alignment horizontal="center" vertical="center"/>
    </xf>
    <xf numFmtId="0" fontId="4" fillId="0" borderId="62" xfId="0" applyFont="1" applyBorder="1" applyAlignment="1">
      <alignment vertical="center" wrapText="1"/>
    </xf>
    <xf numFmtId="0" fontId="4" fillId="0" borderId="63" xfId="0" applyFont="1" applyBorder="1" applyAlignment="1">
      <alignment vertical="center"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0" borderId="66" xfId="0" applyFont="1" applyBorder="1" applyAlignment="1">
      <alignment vertical="center" wrapText="1"/>
    </xf>
    <xf numFmtId="0" fontId="4" fillId="0" borderId="20" xfId="0" applyFont="1" applyBorder="1" applyAlignment="1">
      <alignment vertical="center" wrapText="1"/>
    </xf>
    <xf numFmtId="0" fontId="4" fillId="0" borderId="43" xfId="0" applyFont="1" applyBorder="1" applyAlignment="1">
      <alignment vertical="center" wrapText="1"/>
    </xf>
    <xf numFmtId="176" fontId="5" fillId="34" borderId="14" xfId="0" applyNumberFormat="1" applyFont="1" applyFill="1" applyBorder="1" applyAlignment="1">
      <alignment horizontal="right" vertical="center"/>
    </xf>
    <xf numFmtId="176" fontId="5" fillId="0" borderId="14" xfId="0" applyNumberFormat="1" applyFont="1" applyBorder="1" applyAlignment="1">
      <alignment horizontal="right" vertical="center"/>
    </xf>
    <xf numFmtId="176" fontId="5" fillId="36" borderId="14" xfId="0" applyNumberFormat="1" applyFont="1" applyFill="1" applyBorder="1" applyAlignment="1">
      <alignment horizontal="right" vertical="center"/>
    </xf>
    <xf numFmtId="176" fontId="5" fillId="33" borderId="15" xfId="0" applyNumberFormat="1" applyFont="1" applyFill="1" applyBorder="1" applyAlignment="1">
      <alignment horizontal="right" vertical="center"/>
    </xf>
    <xf numFmtId="178" fontId="5" fillId="37" borderId="67" xfId="0" applyNumberFormat="1" applyFont="1" applyFill="1" applyBorder="1" applyAlignment="1">
      <alignment horizontal="right" vertical="center"/>
    </xf>
    <xf numFmtId="178" fontId="5" fillId="0" borderId="0" xfId="0" applyNumberFormat="1" applyFont="1" applyBorder="1" applyAlignment="1">
      <alignment vertical="center"/>
    </xf>
    <xf numFmtId="178" fontId="5" fillId="0" borderId="68" xfId="0" applyNumberFormat="1" applyFont="1" applyBorder="1" applyAlignment="1">
      <alignment vertical="center"/>
    </xf>
    <xf numFmtId="178" fontId="5" fillId="0" borderId="20" xfId="0" applyNumberFormat="1" applyFont="1" applyFill="1" applyBorder="1" applyAlignment="1">
      <alignment vertical="center"/>
    </xf>
    <xf numFmtId="178" fontId="5" fillId="0" borderId="15" xfId="0" applyNumberFormat="1" applyFont="1" applyFill="1" applyBorder="1" applyAlignment="1">
      <alignment vertical="center"/>
    </xf>
    <xf numFmtId="178" fontId="5" fillId="0" borderId="33" xfId="0" applyNumberFormat="1" applyFont="1" applyFill="1" applyBorder="1" applyAlignment="1">
      <alignment vertical="center"/>
    </xf>
    <xf numFmtId="178" fontId="5" fillId="35" borderId="69" xfId="0" applyNumberFormat="1" applyFont="1" applyFill="1" applyBorder="1" applyAlignment="1">
      <alignment horizontal="distributed" vertical="center"/>
    </xf>
    <xf numFmtId="178" fontId="5" fillId="35" borderId="70" xfId="0" applyNumberFormat="1" applyFont="1" applyFill="1" applyBorder="1" applyAlignment="1">
      <alignment horizontal="distributed" vertical="center"/>
    </xf>
    <xf numFmtId="178" fontId="5" fillId="35" borderId="71" xfId="0" applyNumberFormat="1" applyFont="1" applyFill="1" applyBorder="1" applyAlignment="1">
      <alignment horizontal="distributed" vertical="center"/>
    </xf>
    <xf numFmtId="178" fontId="5" fillId="35" borderId="72" xfId="0" applyNumberFormat="1" applyFont="1" applyFill="1" applyBorder="1" applyAlignment="1">
      <alignment horizontal="distributed" vertical="center"/>
    </xf>
    <xf numFmtId="0" fontId="0" fillId="0" borderId="73" xfId="0" applyBorder="1" applyAlignment="1">
      <alignment/>
    </xf>
    <xf numFmtId="0" fontId="0" fillId="0" borderId="73" xfId="0" applyBorder="1" applyAlignment="1">
      <alignment vertical="center"/>
    </xf>
    <xf numFmtId="0" fontId="12" fillId="33" borderId="0" xfId="0" applyFont="1" applyFill="1" applyBorder="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12" fillId="33" borderId="73" xfId="0" applyFont="1" applyFill="1" applyBorder="1" applyAlignment="1">
      <alignment vertical="center"/>
    </xf>
    <xf numFmtId="0" fontId="12" fillId="0" borderId="73" xfId="0" applyFont="1" applyBorder="1" applyAlignment="1">
      <alignment vertical="center"/>
    </xf>
    <xf numFmtId="0" fontId="0" fillId="0" borderId="74" xfId="0" applyBorder="1" applyAlignment="1">
      <alignment/>
    </xf>
    <xf numFmtId="0" fontId="0" fillId="0" borderId="75" xfId="0" applyBorder="1" applyAlignment="1">
      <alignment vertical="center"/>
    </xf>
    <xf numFmtId="0" fontId="12" fillId="36" borderId="76" xfId="0" applyFont="1" applyFill="1" applyBorder="1" applyAlignment="1">
      <alignment horizontal="centerContinuous" vertical="center" wrapText="1"/>
    </xf>
    <xf numFmtId="0" fontId="12" fillId="0" borderId="77" xfId="0" applyFont="1" applyBorder="1" applyAlignment="1">
      <alignment horizontal="centerContinuous" vertical="center" wrapText="1"/>
    </xf>
    <xf numFmtId="0" fontId="12" fillId="0" borderId="78" xfId="0" applyFont="1" applyBorder="1" applyAlignment="1">
      <alignment horizontal="center" vertical="center"/>
    </xf>
    <xf numFmtId="0" fontId="12" fillId="39" borderId="76" xfId="0" applyFont="1" applyFill="1" applyBorder="1" applyAlignment="1">
      <alignment horizontal="centerContinuous" vertical="center"/>
    </xf>
    <xf numFmtId="178" fontId="5" fillId="35" borderId="29" xfId="0" applyNumberFormat="1" applyFont="1" applyFill="1" applyBorder="1" applyAlignment="1">
      <alignment vertical="center"/>
    </xf>
    <xf numFmtId="0" fontId="5" fillId="0" borderId="20" xfId="0" applyFont="1" applyBorder="1" applyAlignment="1">
      <alignment vertical="center" shrinkToFit="1"/>
    </xf>
    <xf numFmtId="0" fontId="6" fillId="33" borderId="79" xfId="0" applyFont="1" applyFill="1" applyBorder="1" applyAlignment="1">
      <alignment horizontal="center" vertical="center"/>
    </xf>
    <xf numFmtId="176" fontId="6" fillId="0" borderId="32" xfId="0" applyNumberFormat="1" applyFont="1" applyBorder="1" applyAlignment="1">
      <alignment horizontal="right" vertical="center"/>
    </xf>
    <xf numFmtId="176" fontId="6" fillId="33" borderId="80" xfId="0" applyNumberFormat="1" applyFont="1" applyFill="1" applyBorder="1" applyAlignment="1">
      <alignment horizontal="right" vertical="center"/>
    </xf>
    <xf numFmtId="178" fontId="5" fillId="34" borderId="14" xfId="0" applyNumberFormat="1" applyFont="1" applyFill="1" applyBorder="1" applyAlignment="1">
      <alignment horizontal="right" vertical="center"/>
    </xf>
    <xf numFmtId="178" fontId="5" fillId="0" borderId="14" xfId="0" applyNumberFormat="1" applyFont="1" applyBorder="1" applyAlignment="1">
      <alignment horizontal="right" vertical="center"/>
    </xf>
    <xf numFmtId="178" fontId="5" fillId="36" borderId="14" xfId="0" applyNumberFormat="1" applyFont="1" applyFill="1" applyBorder="1" applyAlignment="1">
      <alignment horizontal="right" vertical="center"/>
    </xf>
    <xf numFmtId="178" fontId="5" fillId="33" borderId="14" xfId="0" applyNumberFormat="1" applyFont="1" applyFill="1" applyBorder="1" applyAlignment="1">
      <alignment horizontal="right" vertical="center"/>
    </xf>
    <xf numFmtId="178" fontId="5" fillId="0" borderId="15" xfId="0" applyNumberFormat="1" applyFont="1" applyBorder="1" applyAlignment="1">
      <alignment horizontal="right" vertical="center"/>
    </xf>
    <xf numFmtId="180" fontId="13" fillId="0" borderId="81" xfId="0" applyNumberFormat="1" applyFont="1" applyFill="1" applyBorder="1" applyAlignment="1">
      <alignment vertical="center" shrinkToFit="1"/>
    </xf>
    <xf numFmtId="38" fontId="14" fillId="0" borderId="82" xfId="0" applyNumberFormat="1" applyFont="1" applyBorder="1" applyAlignment="1">
      <alignment vertical="center" shrinkToFit="1"/>
    </xf>
    <xf numFmtId="0" fontId="5" fillId="0" borderId="20" xfId="0" applyFont="1" applyBorder="1" applyAlignment="1">
      <alignment vertical="center"/>
    </xf>
    <xf numFmtId="0" fontId="8" fillId="0" borderId="20" xfId="0" applyFont="1" applyBorder="1" applyAlignment="1">
      <alignment vertical="center" wrapText="1"/>
    </xf>
    <xf numFmtId="0" fontId="5" fillId="0" borderId="41" xfId="0" applyFont="1" applyBorder="1" applyAlignment="1">
      <alignment vertical="center"/>
    </xf>
    <xf numFmtId="0" fontId="5" fillId="0" borderId="83" xfId="0" applyFont="1" applyBorder="1" applyAlignment="1">
      <alignment vertical="center"/>
    </xf>
    <xf numFmtId="176" fontId="6" fillId="36" borderId="32" xfId="0" applyNumberFormat="1" applyFont="1" applyFill="1" applyBorder="1" applyAlignment="1">
      <alignment horizontal="right" vertical="center"/>
    </xf>
    <xf numFmtId="0" fontId="5" fillId="33" borderId="84" xfId="0" applyFont="1" applyFill="1" applyBorder="1" applyAlignment="1">
      <alignment horizontal="center" vertical="center"/>
    </xf>
    <xf numFmtId="176" fontId="5" fillId="37" borderId="18" xfId="0" applyNumberFormat="1" applyFont="1" applyFill="1" applyBorder="1" applyAlignment="1">
      <alignment horizontal="right" vertical="center"/>
    </xf>
    <xf numFmtId="178" fontId="5" fillId="34" borderId="31" xfId="0" applyNumberFormat="1" applyFont="1" applyFill="1" applyBorder="1" applyAlignment="1">
      <alignment horizontal="right" vertical="center"/>
    </xf>
    <xf numFmtId="178" fontId="5" fillId="0" borderId="31" xfId="0" applyNumberFormat="1" applyFont="1" applyBorder="1" applyAlignment="1">
      <alignment horizontal="right" vertical="center"/>
    </xf>
    <xf numFmtId="178" fontId="5" fillId="36" borderId="31" xfId="0" applyNumberFormat="1" applyFont="1" applyFill="1" applyBorder="1" applyAlignment="1">
      <alignment horizontal="right" vertical="center"/>
    </xf>
    <xf numFmtId="178" fontId="5" fillId="33" borderId="31" xfId="0" applyNumberFormat="1" applyFont="1" applyFill="1" applyBorder="1" applyAlignment="1">
      <alignment horizontal="right" vertical="center"/>
    </xf>
    <xf numFmtId="178" fontId="5" fillId="0" borderId="85" xfId="0" applyNumberFormat="1" applyFont="1" applyBorder="1" applyAlignment="1">
      <alignment horizontal="right" vertical="center"/>
    </xf>
    <xf numFmtId="178" fontId="5" fillId="34" borderId="67" xfId="0" applyNumberFormat="1" applyFont="1" applyFill="1" applyBorder="1" applyAlignment="1">
      <alignment vertical="center"/>
    </xf>
    <xf numFmtId="178" fontId="5" fillId="34" borderId="31" xfId="0" applyNumberFormat="1" applyFont="1" applyFill="1" applyBorder="1" applyAlignment="1">
      <alignment vertical="center"/>
    </xf>
    <xf numFmtId="178" fontId="5" fillId="34" borderId="86" xfId="0" applyNumberFormat="1" applyFont="1" applyFill="1" applyBorder="1" applyAlignment="1">
      <alignment vertical="center"/>
    </xf>
    <xf numFmtId="178" fontId="5" fillId="35" borderId="87" xfId="0" applyNumberFormat="1" applyFont="1" applyFill="1" applyBorder="1" applyAlignment="1">
      <alignment vertical="center"/>
    </xf>
    <xf numFmtId="178" fontId="5" fillId="35" borderId="88" xfId="0" applyNumberFormat="1" applyFont="1" applyFill="1" applyBorder="1" applyAlignment="1">
      <alignment vertical="center"/>
    </xf>
    <xf numFmtId="178" fontId="5" fillId="35" borderId="89" xfId="0" applyNumberFormat="1" applyFont="1" applyFill="1" applyBorder="1" applyAlignment="1">
      <alignment vertical="center"/>
    </xf>
    <xf numFmtId="178" fontId="5" fillId="35" borderId="14" xfId="0" applyNumberFormat="1" applyFont="1" applyFill="1" applyBorder="1" applyAlignment="1">
      <alignment vertical="center"/>
    </xf>
    <xf numFmtId="176" fontId="5" fillId="0" borderId="0" xfId="0" applyNumberFormat="1" applyFont="1" applyFill="1" applyAlignment="1">
      <alignment/>
    </xf>
    <xf numFmtId="178" fontId="5" fillId="34" borderId="88" xfId="0" applyNumberFormat="1" applyFont="1" applyFill="1" applyBorder="1" applyAlignment="1">
      <alignment vertical="center"/>
    </xf>
    <xf numFmtId="178" fontId="6" fillId="34" borderId="90" xfId="0" applyNumberFormat="1" applyFont="1" applyFill="1" applyBorder="1" applyAlignment="1">
      <alignment vertical="center"/>
    </xf>
    <xf numFmtId="178" fontId="6" fillId="34" borderId="91" xfId="0" applyNumberFormat="1" applyFont="1" applyFill="1" applyBorder="1" applyAlignment="1">
      <alignment vertical="center"/>
    </xf>
    <xf numFmtId="178" fontId="5" fillId="0" borderId="92" xfId="0" applyNumberFormat="1" applyFont="1" applyBorder="1" applyAlignment="1">
      <alignment vertical="center"/>
    </xf>
    <xf numFmtId="178" fontId="5" fillId="36" borderId="32" xfId="0" applyNumberFormat="1" applyFont="1" applyFill="1" applyBorder="1" applyAlignment="1">
      <alignment vertical="center"/>
    </xf>
    <xf numFmtId="0" fontId="3" fillId="0" borderId="39" xfId="0" applyFont="1" applyBorder="1" applyAlignment="1">
      <alignment horizontal="center" vertical="center" textRotation="255"/>
    </xf>
    <xf numFmtId="178" fontId="5" fillId="0" borderId="93" xfId="0" applyNumberFormat="1" applyFont="1" applyBorder="1" applyAlignment="1">
      <alignment vertical="center"/>
    </xf>
    <xf numFmtId="178" fontId="19" fillId="33" borderId="39" xfId="0" applyNumberFormat="1" applyFont="1" applyFill="1" applyBorder="1" applyAlignment="1">
      <alignment horizontal="distributed" vertical="center" shrinkToFit="1"/>
    </xf>
    <xf numFmtId="178" fontId="5" fillId="37" borderId="88" xfId="0" applyNumberFormat="1" applyFont="1" applyFill="1" applyBorder="1" applyAlignment="1">
      <alignment horizontal="right" vertical="center"/>
    </xf>
    <xf numFmtId="178" fontId="5" fillId="34" borderId="32" xfId="0" applyNumberFormat="1" applyFont="1" applyFill="1" applyBorder="1" applyAlignment="1">
      <alignment vertical="center"/>
    </xf>
    <xf numFmtId="0" fontId="5" fillId="33" borderId="94" xfId="0" applyFont="1" applyFill="1" applyBorder="1" applyAlignment="1">
      <alignment horizontal="center" vertical="center"/>
    </xf>
    <xf numFmtId="0" fontId="4" fillId="0" borderId="95" xfId="0" applyFont="1" applyBorder="1" applyAlignment="1">
      <alignment horizontal="left" vertical="center" wrapText="1" indent="1" shrinkToFit="1"/>
    </xf>
    <xf numFmtId="0" fontId="5" fillId="0" borderId="13" xfId="0" applyFont="1" applyBorder="1" applyAlignment="1">
      <alignment horizontal="left" vertical="center" wrapText="1" indent="1"/>
    </xf>
    <xf numFmtId="0" fontId="5" fillId="33" borderId="37"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18" fillId="0" borderId="0" xfId="0" applyFont="1" applyAlignment="1">
      <alignment/>
    </xf>
    <xf numFmtId="176" fontId="6" fillId="37" borderId="90" xfId="0" applyNumberFormat="1" applyFont="1" applyFill="1" applyBorder="1" applyAlignment="1">
      <alignment horizontal="right" vertical="center"/>
    </xf>
    <xf numFmtId="176" fontId="6" fillId="34" borderId="32" xfId="0" applyNumberFormat="1" applyFont="1" applyFill="1" applyBorder="1" applyAlignment="1">
      <alignment horizontal="right" vertical="center"/>
    </xf>
    <xf numFmtId="176" fontId="5" fillId="37" borderId="88" xfId="0" applyNumberFormat="1" applyFont="1" applyFill="1" applyBorder="1" applyAlignment="1">
      <alignment horizontal="right" vertical="center"/>
    </xf>
    <xf numFmtId="177" fontId="5" fillId="37" borderId="18" xfId="49" applyNumberFormat="1" applyFont="1" applyFill="1" applyBorder="1" applyAlignment="1">
      <alignment vertical="center"/>
    </xf>
    <xf numFmtId="177" fontId="5" fillId="37" borderId="27" xfId="49" applyNumberFormat="1" applyFont="1" applyFill="1" applyBorder="1" applyAlignment="1">
      <alignment vertical="center"/>
    </xf>
    <xf numFmtId="177" fontId="5" fillId="37" borderId="88" xfId="49" applyNumberFormat="1" applyFont="1" applyFill="1" applyBorder="1" applyAlignment="1">
      <alignment vertical="center"/>
    </xf>
    <xf numFmtId="177" fontId="6" fillId="37" borderId="89" xfId="49" applyNumberFormat="1" applyFont="1" applyFill="1" applyBorder="1" applyAlignment="1">
      <alignment vertical="center"/>
    </xf>
    <xf numFmtId="0" fontId="20" fillId="0" borderId="0" xfId="0" applyFont="1" applyAlignment="1">
      <alignment vertical="center"/>
    </xf>
    <xf numFmtId="177" fontId="6" fillId="37" borderId="20" xfId="49" applyNumberFormat="1" applyFont="1" applyFill="1" applyBorder="1" applyAlignment="1">
      <alignment vertical="center"/>
    </xf>
    <xf numFmtId="177" fontId="6" fillId="37" borderId="90" xfId="49" applyNumberFormat="1" applyFont="1" applyFill="1" applyBorder="1" applyAlignment="1">
      <alignment vertical="center"/>
    </xf>
    <xf numFmtId="177" fontId="5" fillId="37" borderId="16" xfId="49" applyNumberFormat="1" applyFont="1" applyFill="1" applyBorder="1" applyAlignment="1">
      <alignment vertical="center"/>
    </xf>
    <xf numFmtId="177" fontId="5" fillId="37" borderId="96" xfId="49" applyNumberFormat="1" applyFont="1" applyFill="1" applyBorder="1" applyAlignment="1">
      <alignment vertical="center"/>
    </xf>
    <xf numFmtId="177" fontId="6" fillId="37" borderId="43" xfId="49" applyNumberFormat="1" applyFont="1" applyFill="1" applyBorder="1" applyAlignment="1">
      <alignment vertical="center"/>
    </xf>
    <xf numFmtId="178" fontId="5" fillId="37" borderId="18" xfId="0" applyNumberFormat="1" applyFont="1" applyFill="1" applyBorder="1" applyAlignment="1">
      <alignment horizontal="right" vertical="center"/>
    </xf>
    <xf numFmtId="178" fontId="6" fillId="37" borderId="90" xfId="0" applyNumberFormat="1" applyFont="1" applyFill="1" applyBorder="1" applyAlignment="1">
      <alignment horizontal="right" vertical="center"/>
    </xf>
    <xf numFmtId="178" fontId="6" fillId="34" borderId="32" xfId="0" applyNumberFormat="1" applyFont="1" applyFill="1" applyBorder="1" applyAlignment="1">
      <alignment horizontal="right" vertical="center"/>
    </xf>
    <xf numFmtId="178" fontId="6" fillId="0" borderId="32" xfId="0" applyNumberFormat="1" applyFont="1" applyBorder="1" applyAlignment="1">
      <alignment horizontal="right" vertical="center"/>
    </xf>
    <xf numFmtId="178" fontId="6" fillId="36" borderId="32" xfId="0" applyNumberFormat="1" applyFont="1" applyFill="1" applyBorder="1" applyAlignment="1">
      <alignment horizontal="right" vertical="center"/>
    </xf>
    <xf numFmtId="178" fontId="6" fillId="33" borderId="32" xfId="0" applyNumberFormat="1" applyFont="1" applyFill="1" applyBorder="1" applyAlignment="1">
      <alignment horizontal="right" vertical="center"/>
    </xf>
    <xf numFmtId="178" fontId="6" fillId="0" borderId="80" xfId="0" applyNumberFormat="1" applyFont="1" applyBorder="1" applyAlignment="1">
      <alignment horizontal="right" vertical="center"/>
    </xf>
    <xf numFmtId="177" fontId="5" fillId="37" borderId="28" xfId="49" applyNumberFormat="1" applyFont="1" applyFill="1" applyBorder="1" applyAlignment="1">
      <alignment vertical="center"/>
    </xf>
    <xf numFmtId="177" fontId="6" fillId="37" borderId="41" xfId="49" applyNumberFormat="1" applyFont="1" applyFill="1" applyBorder="1" applyAlignment="1">
      <alignment vertical="center"/>
    </xf>
    <xf numFmtId="177" fontId="5" fillId="37" borderId="37" xfId="49" applyNumberFormat="1" applyFont="1" applyFill="1" applyBorder="1" applyAlignment="1">
      <alignment vertical="center"/>
    </xf>
    <xf numFmtId="178" fontId="5" fillId="0" borderId="97" xfId="0" applyNumberFormat="1" applyFont="1" applyBorder="1" applyAlignment="1">
      <alignment vertical="center"/>
    </xf>
    <xf numFmtId="178" fontId="5" fillId="0" borderId="98" xfId="0" applyNumberFormat="1" applyFont="1" applyBorder="1" applyAlignment="1">
      <alignment vertical="center"/>
    </xf>
    <xf numFmtId="178" fontId="5" fillId="0" borderId="99" xfId="0" applyNumberFormat="1" applyFont="1" applyBorder="1" applyAlignment="1">
      <alignment vertical="center"/>
    </xf>
    <xf numFmtId="178" fontId="5" fillId="35" borderId="99" xfId="0" applyNumberFormat="1" applyFont="1" applyFill="1" applyBorder="1" applyAlignment="1">
      <alignment vertical="center"/>
    </xf>
    <xf numFmtId="178" fontId="5" fillId="35" borderId="19" xfId="0" applyNumberFormat="1" applyFont="1" applyFill="1" applyBorder="1" applyAlignment="1">
      <alignment vertical="center"/>
    </xf>
    <xf numFmtId="178" fontId="5" fillId="35" borderId="92" xfId="0" applyNumberFormat="1" applyFont="1" applyFill="1" applyBorder="1" applyAlignment="1">
      <alignment vertical="center"/>
    </xf>
    <xf numFmtId="178" fontId="5" fillId="35" borderId="100" xfId="0" applyNumberFormat="1" applyFont="1" applyFill="1" applyBorder="1" applyAlignment="1">
      <alignment vertical="center"/>
    </xf>
    <xf numFmtId="178" fontId="5" fillId="35" borderId="101" xfId="0" applyNumberFormat="1" applyFont="1" applyFill="1" applyBorder="1" applyAlignment="1">
      <alignment vertical="center"/>
    </xf>
    <xf numFmtId="178" fontId="5" fillId="0" borderId="102" xfId="0" applyNumberFormat="1" applyFont="1" applyBorder="1" applyAlignment="1">
      <alignment vertical="center"/>
    </xf>
    <xf numFmtId="178" fontId="5" fillId="0" borderId="103" xfId="0" applyNumberFormat="1" applyFont="1" applyBorder="1" applyAlignment="1">
      <alignment vertical="center"/>
    </xf>
    <xf numFmtId="178" fontId="5" fillId="0" borderId="29" xfId="0" applyNumberFormat="1" applyFont="1" applyFill="1" applyBorder="1" applyAlignment="1">
      <alignment vertical="center"/>
    </xf>
    <xf numFmtId="178" fontId="5" fillId="0" borderId="104" xfId="0" applyNumberFormat="1" applyFont="1" applyBorder="1" applyAlignment="1">
      <alignment vertical="center"/>
    </xf>
    <xf numFmtId="178" fontId="5" fillId="0" borderId="105" xfId="0" applyNumberFormat="1" applyFont="1" applyBorder="1" applyAlignment="1">
      <alignment vertical="center"/>
    </xf>
    <xf numFmtId="178" fontId="5" fillId="0" borderId="106" xfId="0" applyNumberFormat="1" applyFont="1" applyBorder="1" applyAlignment="1">
      <alignment vertical="center"/>
    </xf>
    <xf numFmtId="178" fontId="5" fillId="0" borderId="107" xfId="0" applyNumberFormat="1" applyFont="1" applyBorder="1" applyAlignment="1">
      <alignment vertical="center"/>
    </xf>
    <xf numFmtId="178" fontId="5" fillId="0" borderId="34" xfId="0" applyNumberFormat="1" applyFont="1" applyBorder="1" applyAlignment="1">
      <alignment vertical="center"/>
    </xf>
    <xf numFmtId="178" fontId="5" fillId="0" borderId="108" xfId="0" applyNumberFormat="1" applyFont="1" applyBorder="1" applyAlignment="1">
      <alignment vertical="center"/>
    </xf>
    <xf numFmtId="178" fontId="5" fillId="37" borderId="14" xfId="0" applyNumberFormat="1" applyFont="1" applyFill="1" applyBorder="1" applyAlignment="1">
      <alignment vertical="center"/>
    </xf>
    <xf numFmtId="178" fontId="5" fillId="37" borderId="19" xfId="0" applyNumberFormat="1" applyFont="1" applyFill="1" applyBorder="1" applyAlignment="1">
      <alignment vertical="center"/>
    </xf>
    <xf numFmtId="178" fontId="5" fillId="37" borderId="20" xfId="0" applyNumberFormat="1" applyFont="1" applyFill="1" applyBorder="1" applyAlignment="1">
      <alignment vertical="center"/>
    </xf>
    <xf numFmtId="178" fontId="5" fillId="34" borderId="19" xfId="0" applyNumberFormat="1" applyFont="1" applyFill="1" applyBorder="1" applyAlignment="1">
      <alignment vertical="center"/>
    </xf>
    <xf numFmtId="178" fontId="5" fillId="34" borderId="20" xfId="0" applyNumberFormat="1" applyFont="1" applyFill="1" applyBorder="1" applyAlignment="1">
      <alignment vertical="center"/>
    </xf>
    <xf numFmtId="178" fontId="5" fillId="36" borderId="20" xfId="0" applyNumberFormat="1" applyFont="1" applyFill="1" applyBorder="1" applyAlignment="1">
      <alignment vertical="center"/>
    </xf>
    <xf numFmtId="178" fontId="5" fillId="34" borderId="29" xfId="0" applyNumberFormat="1" applyFont="1" applyFill="1" applyBorder="1" applyAlignment="1">
      <alignment vertical="center"/>
    </xf>
    <xf numFmtId="178" fontId="5" fillId="36" borderId="29" xfId="0" applyNumberFormat="1" applyFont="1" applyFill="1" applyBorder="1" applyAlignment="1">
      <alignment vertical="center"/>
    </xf>
    <xf numFmtId="178" fontId="5" fillId="33" borderId="96" xfId="0" applyNumberFormat="1" applyFont="1" applyFill="1" applyBorder="1" applyAlignment="1">
      <alignment vertical="center"/>
    </xf>
    <xf numFmtId="178" fontId="5" fillId="0" borderId="88" xfId="0" applyNumberFormat="1" applyFont="1" applyBorder="1" applyAlignment="1">
      <alignment vertical="center"/>
    </xf>
    <xf numFmtId="178" fontId="5" fillId="0" borderId="89" xfId="0" applyNumberFormat="1" applyFont="1" applyBorder="1" applyAlignment="1">
      <alignment vertical="center"/>
    </xf>
    <xf numFmtId="178" fontId="5" fillId="0" borderId="61" xfId="0" applyNumberFormat="1" applyFont="1" applyBorder="1" applyAlignment="1">
      <alignment vertical="center"/>
    </xf>
    <xf numFmtId="178" fontId="5" fillId="0" borderId="109" xfId="0" applyNumberFormat="1" applyFont="1" applyBorder="1" applyAlignment="1">
      <alignment vertical="center"/>
    </xf>
    <xf numFmtId="178" fontId="5" fillId="0" borderId="61" xfId="0" applyNumberFormat="1" applyFont="1" applyFill="1" applyBorder="1" applyAlignment="1">
      <alignment vertical="center"/>
    </xf>
    <xf numFmtId="178" fontId="5" fillId="0" borderId="109" xfId="0" applyNumberFormat="1" applyFont="1" applyFill="1" applyBorder="1" applyAlignment="1">
      <alignment vertical="center"/>
    </xf>
    <xf numFmtId="178" fontId="5" fillId="0" borderId="88" xfId="0" applyNumberFormat="1" applyFont="1" applyFill="1" applyBorder="1" applyAlignment="1">
      <alignment vertical="center"/>
    </xf>
    <xf numFmtId="178" fontId="5" fillId="0" borderId="89" xfId="0" applyNumberFormat="1" applyFont="1" applyFill="1" applyBorder="1" applyAlignment="1">
      <alignment vertical="center"/>
    </xf>
    <xf numFmtId="178" fontId="5" fillId="0" borderId="37" xfId="0" applyNumberFormat="1" applyFont="1" applyFill="1" applyBorder="1" applyAlignment="1">
      <alignment vertical="center"/>
    </xf>
    <xf numFmtId="178" fontId="5" fillId="0" borderId="38" xfId="0" applyNumberFormat="1" applyFont="1" applyFill="1" applyBorder="1" applyAlignment="1">
      <alignment vertical="center"/>
    </xf>
    <xf numFmtId="178" fontId="5" fillId="0" borderId="69" xfId="0" applyNumberFormat="1" applyFont="1" applyBorder="1" applyAlignment="1">
      <alignment vertical="center"/>
    </xf>
    <xf numFmtId="178" fontId="5" fillId="0" borderId="70" xfId="0" applyNumberFormat="1" applyFont="1" applyBorder="1" applyAlignment="1">
      <alignment vertical="center"/>
    </xf>
    <xf numFmtId="178" fontId="5" fillId="0" borderId="71" xfId="0" applyNumberFormat="1" applyFont="1" applyBorder="1" applyAlignment="1">
      <alignment vertical="center"/>
    </xf>
    <xf numFmtId="178" fontId="5" fillId="0" borderId="72" xfId="0" applyNumberFormat="1" applyFont="1" applyBorder="1" applyAlignment="1">
      <alignment vertical="center"/>
    </xf>
    <xf numFmtId="180" fontId="13" fillId="33" borderId="81" xfId="0" applyNumberFormat="1" applyFont="1" applyFill="1" applyBorder="1" applyAlignment="1">
      <alignment vertical="center" shrinkToFit="1"/>
    </xf>
    <xf numFmtId="181" fontId="13" fillId="0" borderId="110" xfId="0" applyNumberFormat="1" applyFont="1" applyFill="1" applyBorder="1" applyAlignment="1">
      <alignment horizontal="right" vertical="center" shrinkToFit="1"/>
    </xf>
    <xf numFmtId="38" fontId="13" fillId="0" borderId="81" xfId="0" applyNumberFormat="1" applyFont="1" applyBorder="1" applyAlignment="1">
      <alignment vertical="center" shrinkToFit="1"/>
    </xf>
    <xf numFmtId="0" fontId="12" fillId="0" borderId="55" xfId="0" applyFont="1" applyFill="1" applyBorder="1" applyAlignment="1">
      <alignment horizontal="centerContinuous" vertical="center" wrapText="1"/>
    </xf>
    <xf numFmtId="0" fontId="12" fillId="0" borderId="56" xfId="0" applyFont="1" applyFill="1" applyBorder="1" applyAlignment="1">
      <alignment horizontal="centerContinuous" vertical="center" wrapText="1"/>
    </xf>
    <xf numFmtId="176" fontId="5" fillId="0" borderId="0" xfId="0" applyNumberFormat="1" applyFont="1" applyFill="1" applyAlignment="1">
      <alignment vertical="center"/>
    </xf>
    <xf numFmtId="0" fontId="12" fillId="0" borderId="0" xfId="0" applyFont="1" applyBorder="1" applyAlignment="1">
      <alignment/>
    </xf>
    <xf numFmtId="38" fontId="5" fillId="0" borderId="52" xfId="49" applyFont="1" applyFill="1" applyBorder="1" applyAlignment="1">
      <alignment horizontal="right" vertical="center"/>
    </xf>
    <xf numFmtId="181" fontId="13" fillId="33" borderId="111" xfId="0" applyNumberFormat="1" applyFont="1" applyFill="1" applyBorder="1" applyAlignment="1">
      <alignment horizontal="right" vertical="center" shrinkToFit="1"/>
    </xf>
    <xf numFmtId="187" fontId="5" fillId="37" borderId="18" xfId="49" applyNumberFormat="1" applyFont="1" applyFill="1" applyBorder="1" applyAlignment="1">
      <alignment vertical="center"/>
    </xf>
    <xf numFmtId="3" fontId="5" fillId="0" borderId="0" xfId="0" applyNumberFormat="1" applyFont="1" applyAlignment="1">
      <alignment vertical="center"/>
    </xf>
    <xf numFmtId="178" fontId="6" fillId="34" borderId="112" xfId="0" applyNumberFormat="1" applyFont="1" applyFill="1" applyBorder="1" applyAlignment="1">
      <alignment vertical="center"/>
    </xf>
    <xf numFmtId="178" fontId="6" fillId="0" borderId="20" xfId="0" applyNumberFormat="1" applyFont="1" applyBorder="1" applyAlignment="1">
      <alignment vertical="center"/>
    </xf>
    <xf numFmtId="178" fontId="5" fillId="0" borderId="14" xfId="0" applyNumberFormat="1" applyFont="1" applyBorder="1" applyAlignment="1">
      <alignment vertical="center" shrinkToFit="1"/>
    </xf>
    <xf numFmtId="0" fontId="5" fillId="0" borderId="0" xfId="0" applyNumberFormat="1" applyFont="1" applyAlignment="1">
      <alignment vertical="center"/>
    </xf>
    <xf numFmtId="38" fontId="0" fillId="0" borderId="0" xfId="0" applyNumberFormat="1" applyAlignment="1">
      <alignment/>
    </xf>
    <xf numFmtId="178" fontId="0" fillId="0" borderId="0" xfId="0" applyNumberFormat="1" applyAlignment="1">
      <alignment/>
    </xf>
    <xf numFmtId="179" fontId="0" fillId="0" borderId="113" xfId="0" applyNumberFormat="1" applyBorder="1" applyAlignment="1">
      <alignment horizontal="center" vertical="center" shrinkToFit="1"/>
    </xf>
    <xf numFmtId="179" fontId="0" fillId="0" borderId="114" xfId="0" applyNumberFormat="1" applyBorder="1" applyAlignment="1">
      <alignment horizontal="center" vertical="center" shrinkToFit="1"/>
    </xf>
    <xf numFmtId="179" fontId="0" fillId="0" borderId="81" xfId="0" applyNumberFormat="1" applyBorder="1" applyAlignment="1">
      <alignment horizontal="center" vertical="center" shrinkToFit="1"/>
    </xf>
    <xf numFmtId="179" fontId="0" fillId="0" borderId="115" xfId="0" applyNumberFormat="1" applyBorder="1" applyAlignment="1">
      <alignment horizontal="center" vertical="center" shrinkToFit="1"/>
    </xf>
    <xf numFmtId="179" fontId="0" fillId="0" borderId="116" xfId="0" applyNumberFormat="1" applyBorder="1" applyAlignment="1">
      <alignment horizontal="center" vertical="center" shrinkToFit="1"/>
    </xf>
    <xf numFmtId="179" fontId="0" fillId="0" borderId="117" xfId="0" applyNumberFormat="1" applyBorder="1" applyAlignment="1">
      <alignment horizontal="center" vertical="center" shrinkToFit="1"/>
    </xf>
    <xf numFmtId="179" fontId="0" fillId="0" borderId="118" xfId="0" applyNumberFormat="1" applyBorder="1" applyAlignment="1">
      <alignment horizontal="center" vertical="center" shrinkToFit="1"/>
    </xf>
    <xf numFmtId="179" fontId="0" fillId="0" borderId="110" xfId="0" applyNumberFormat="1" applyBorder="1" applyAlignment="1">
      <alignment horizontal="center" vertical="center" shrinkToFit="1"/>
    </xf>
    <xf numFmtId="38" fontId="9" fillId="33" borderId="119" xfId="0" applyNumberFormat="1" applyFont="1" applyFill="1" applyBorder="1" applyAlignment="1">
      <alignment vertical="center" shrinkToFit="1"/>
    </xf>
    <xf numFmtId="38" fontId="9" fillId="33" borderId="114" xfId="0" applyNumberFormat="1" applyFont="1" applyFill="1" applyBorder="1" applyAlignment="1">
      <alignment vertical="center" shrinkToFit="1"/>
    </xf>
    <xf numFmtId="181" fontId="13" fillId="33" borderId="115" xfId="0" applyNumberFormat="1" applyFont="1" applyFill="1" applyBorder="1" applyAlignment="1">
      <alignment horizontal="right" vertical="center" shrinkToFit="1"/>
    </xf>
    <xf numFmtId="180" fontId="9" fillId="33" borderId="81" xfId="0" applyNumberFormat="1" applyFont="1" applyFill="1" applyBorder="1" applyAlignment="1">
      <alignment vertical="center" shrinkToFit="1"/>
    </xf>
    <xf numFmtId="181" fontId="13" fillId="33" borderId="110" xfId="0" applyNumberFormat="1" applyFont="1" applyFill="1" applyBorder="1" applyAlignment="1">
      <alignment horizontal="right" vertical="center" shrinkToFit="1"/>
    </xf>
    <xf numFmtId="38" fontId="9" fillId="0" borderId="119" xfId="0" applyNumberFormat="1" applyFont="1" applyBorder="1" applyAlignment="1">
      <alignment vertical="center" shrinkToFit="1"/>
    </xf>
    <xf numFmtId="38" fontId="9" fillId="0" borderId="114" xfId="0" applyNumberFormat="1" applyFont="1" applyBorder="1" applyAlignment="1">
      <alignment vertical="center" shrinkToFit="1"/>
    </xf>
    <xf numFmtId="181" fontId="13" fillId="0" borderId="115" xfId="0" applyNumberFormat="1" applyFont="1" applyBorder="1" applyAlignment="1">
      <alignment horizontal="right" vertical="center" shrinkToFit="1"/>
    </xf>
    <xf numFmtId="181" fontId="13" fillId="0" borderId="115" xfId="0" applyNumberFormat="1" applyFont="1" applyFill="1" applyBorder="1" applyAlignment="1">
      <alignment horizontal="right" vertical="center" shrinkToFit="1"/>
    </xf>
    <xf numFmtId="38" fontId="9" fillId="0" borderId="81" xfId="0" applyNumberFormat="1" applyFont="1" applyBorder="1" applyAlignment="1">
      <alignment vertical="center" shrinkToFit="1"/>
    </xf>
    <xf numFmtId="182" fontId="13" fillId="0" borderId="115" xfId="0" applyNumberFormat="1" applyFont="1" applyBorder="1" applyAlignment="1">
      <alignment horizontal="right" vertical="center" shrinkToFit="1"/>
    </xf>
    <xf numFmtId="180" fontId="9" fillId="0" borderId="81" xfId="0" applyNumberFormat="1" applyFont="1" applyFill="1" applyBorder="1" applyAlignment="1">
      <alignment vertical="center" shrinkToFit="1"/>
    </xf>
    <xf numFmtId="38" fontId="9" fillId="36" borderId="119" xfId="0" applyNumberFormat="1" applyFont="1" applyFill="1" applyBorder="1" applyAlignment="1">
      <alignment vertical="center" shrinkToFit="1"/>
    </xf>
    <xf numFmtId="38" fontId="9" fillId="36" borderId="114" xfId="0" applyNumberFormat="1" applyFont="1" applyFill="1" applyBorder="1" applyAlignment="1">
      <alignment vertical="center" shrinkToFit="1"/>
    </xf>
    <xf numFmtId="38" fontId="9" fillId="34" borderId="119" xfId="0" applyNumberFormat="1" applyFont="1" applyFill="1" applyBorder="1" applyAlignment="1">
      <alignment horizontal="right" vertical="center" shrinkToFit="1"/>
    </xf>
    <xf numFmtId="38" fontId="9" fillId="34" borderId="114" xfId="0" applyNumberFormat="1" applyFont="1" applyFill="1" applyBorder="1" applyAlignment="1">
      <alignment horizontal="right" vertical="center" shrinkToFit="1"/>
    </xf>
    <xf numFmtId="38" fontId="9" fillId="34" borderId="119" xfId="0" applyNumberFormat="1" applyFont="1" applyFill="1" applyBorder="1" applyAlignment="1">
      <alignment vertical="center" shrinkToFit="1"/>
    </xf>
    <xf numFmtId="38" fontId="9" fillId="34" borderId="114" xfId="0" applyNumberFormat="1" applyFont="1" applyFill="1" applyBorder="1" applyAlignment="1">
      <alignment vertical="center" shrinkToFit="1"/>
    </xf>
    <xf numFmtId="180" fontId="13" fillId="0" borderId="81" xfId="0" applyNumberFormat="1" applyFont="1" applyBorder="1" applyAlignment="1">
      <alignment vertical="center" shrinkToFit="1"/>
    </xf>
    <xf numFmtId="38" fontId="9" fillId="0" borderId="119" xfId="0" applyNumberFormat="1" applyFont="1" applyFill="1" applyBorder="1" applyAlignment="1">
      <alignment vertical="center" shrinkToFit="1"/>
    </xf>
    <xf numFmtId="38" fontId="9" fillId="0" borderId="114" xfId="0" applyNumberFormat="1" applyFont="1" applyFill="1" applyBorder="1" applyAlignment="1">
      <alignment vertical="center" shrinkToFit="1"/>
    </xf>
    <xf numFmtId="38" fontId="0" fillId="0" borderId="120" xfId="0" applyNumberFormat="1" applyBorder="1" applyAlignment="1">
      <alignment vertical="center" shrinkToFit="1"/>
    </xf>
    <xf numFmtId="38" fontId="0" fillId="0" borderId="121" xfId="0" applyNumberFormat="1" applyBorder="1" applyAlignment="1">
      <alignment vertical="center" shrinkToFit="1"/>
    </xf>
    <xf numFmtId="182" fontId="14" fillId="0" borderId="122" xfId="0" applyNumberFormat="1" applyFont="1" applyBorder="1" applyAlignment="1">
      <alignment vertical="center" shrinkToFit="1"/>
    </xf>
    <xf numFmtId="182" fontId="14" fillId="0" borderId="123" xfId="0" applyNumberFormat="1" applyFont="1" applyBorder="1" applyAlignment="1">
      <alignment vertical="center" shrinkToFit="1"/>
    </xf>
    <xf numFmtId="179" fontId="0" fillId="0" borderId="111" xfId="0" applyNumberFormat="1" applyBorder="1" applyAlignment="1">
      <alignment horizontal="center" vertical="center" shrinkToFit="1"/>
    </xf>
    <xf numFmtId="38" fontId="9" fillId="33" borderId="114" xfId="0" applyNumberFormat="1" applyFont="1" applyFill="1" applyBorder="1" applyAlignment="1">
      <alignment horizontal="right" vertical="center" shrinkToFit="1"/>
    </xf>
    <xf numFmtId="181" fontId="13" fillId="0" borderId="111" xfId="0" applyNumberFormat="1" applyFont="1" applyFill="1" applyBorder="1" applyAlignment="1">
      <alignment horizontal="right" vertical="center" shrinkToFit="1"/>
    </xf>
    <xf numFmtId="38" fontId="9" fillId="0" borderId="81" xfId="0" applyNumberFormat="1" applyFont="1" applyFill="1" applyBorder="1" applyAlignment="1">
      <alignment vertical="center" shrinkToFit="1"/>
    </xf>
    <xf numFmtId="38" fontId="9" fillId="35" borderId="119" xfId="0" applyNumberFormat="1" applyFont="1" applyFill="1" applyBorder="1" applyAlignment="1">
      <alignment vertical="center" shrinkToFit="1"/>
    </xf>
    <xf numFmtId="38" fontId="9" fillId="35" borderId="114" xfId="0" applyNumberFormat="1" applyFont="1" applyFill="1" applyBorder="1" applyAlignment="1">
      <alignment horizontal="right" vertical="center" shrinkToFit="1"/>
    </xf>
    <xf numFmtId="180" fontId="13" fillId="35" borderId="81" xfId="0" applyNumberFormat="1" applyFont="1" applyFill="1" applyBorder="1" applyAlignment="1">
      <alignment vertical="center" shrinkToFit="1"/>
    </xf>
    <xf numFmtId="181" fontId="13" fillId="35" borderId="115" xfId="0" applyNumberFormat="1" applyFont="1" applyFill="1" applyBorder="1" applyAlignment="1">
      <alignment horizontal="right" vertical="center" shrinkToFit="1"/>
    </xf>
    <xf numFmtId="38" fontId="9" fillId="34" borderId="81" xfId="0" applyNumberFormat="1" applyFont="1" applyFill="1" applyBorder="1" applyAlignment="1">
      <alignment vertical="center" shrinkToFit="1"/>
    </xf>
    <xf numFmtId="38" fontId="9" fillId="33" borderId="81" xfId="0" applyNumberFormat="1" applyFont="1" applyFill="1" applyBorder="1" applyAlignment="1">
      <alignment vertical="center" shrinkToFit="1"/>
    </xf>
    <xf numFmtId="38" fontId="9" fillId="35" borderId="81" xfId="0" applyNumberFormat="1" applyFont="1" applyFill="1" applyBorder="1" applyAlignment="1">
      <alignment vertical="center" shrinkToFit="1"/>
    </xf>
    <xf numFmtId="181" fontId="13" fillId="35" borderId="110" xfId="0" applyNumberFormat="1" applyFont="1" applyFill="1" applyBorder="1" applyAlignment="1">
      <alignment horizontal="right" vertical="center" shrinkToFit="1"/>
    </xf>
    <xf numFmtId="38" fontId="13" fillId="0" borderId="81" xfId="0" applyNumberFormat="1" applyFont="1" applyFill="1" applyBorder="1" applyAlignment="1">
      <alignment vertical="center" shrinkToFit="1"/>
    </xf>
    <xf numFmtId="38" fontId="13" fillId="35" borderId="81" xfId="0" applyNumberFormat="1" applyFont="1" applyFill="1" applyBorder="1" applyAlignment="1">
      <alignment vertical="center" shrinkToFit="1"/>
    </xf>
    <xf numFmtId="182" fontId="13" fillId="35" borderId="115" xfId="0" applyNumberFormat="1" applyFont="1" applyFill="1" applyBorder="1" applyAlignment="1">
      <alignment horizontal="right" vertical="center" shrinkToFit="1"/>
    </xf>
    <xf numFmtId="38" fontId="0" fillId="0" borderId="82" xfId="0" applyNumberFormat="1" applyBorder="1" applyAlignment="1">
      <alignment vertical="center" shrinkToFit="1"/>
    </xf>
    <xf numFmtId="182" fontId="14" fillId="0" borderId="124" xfId="0" applyNumberFormat="1" applyFont="1" applyBorder="1" applyAlignment="1">
      <alignment vertical="center" shrinkToFit="1"/>
    </xf>
    <xf numFmtId="0" fontId="9" fillId="0" borderId="113" xfId="0" applyFont="1" applyBorder="1" applyAlignment="1">
      <alignment shrinkToFit="1"/>
    </xf>
    <xf numFmtId="0" fontId="9" fillId="0" borderId="0" xfId="0" applyFont="1" applyAlignment="1">
      <alignment shrinkToFit="1"/>
    </xf>
    <xf numFmtId="178" fontId="9" fillId="0" borderId="113" xfId="0" applyNumberFormat="1" applyFont="1" applyBorder="1" applyAlignment="1">
      <alignment shrinkToFit="1"/>
    </xf>
    <xf numFmtId="178" fontId="9" fillId="0" borderId="0" xfId="0" applyNumberFormat="1" applyFont="1" applyAlignment="1">
      <alignment shrinkToFit="1"/>
    </xf>
    <xf numFmtId="176" fontId="9" fillId="0" borderId="0" xfId="0" applyNumberFormat="1" applyFont="1" applyAlignment="1">
      <alignment shrinkToFit="1"/>
    </xf>
    <xf numFmtId="176" fontId="0" fillId="0" borderId="81" xfId="0" applyNumberFormat="1" applyBorder="1" applyAlignment="1">
      <alignment horizontal="center" vertical="center" shrinkToFit="1"/>
    </xf>
    <xf numFmtId="0" fontId="9" fillId="0" borderId="119" xfId="0" applyFont="1" applyBorder="1" applyAlignment="1">
      <alignment vertical="center" shrinkToFit="1"/>
    </xf>
    <xf numFmtId="0" fontId="9" fillId="0" borderId="0" xfId="0" applyFont="1" applyAlignment="1">
      <alignment vertical="center" shrinkToFit="1"/>
    </xf>
    <xf numFmtId="178" fontId="9" fillId="0" borderId="119" xfId="0" applyNumberFormat="1" applyFont="1" applyBorder="1" applyAlignment="1">
      <alignment vertical="center" shrinkToFit="1"/>
    </xf>
    <xf numFmtId="178" fontId="9" fillId="0" borderId="0" xfId="0" applyNumberFormat="1" applyFont="1" applyAlignment="1">
      <alignment vertical="center" shrinkToFit="1"/>
    </xf>
    <xf numFmtId="176" fontId="9" fillId="0" borderId="0" xfId="0" applyNumberFormat="1" applyFont="1" applyAlignment="1">
      <alignment vertical="center" shrinkToFit="1"/>
    </xf>
    <xf numFmtId="176" fontId="9" fillId="0" borderId="81" xfId="0" applyNumberFormat="1" applyFont="1" applyFill="1" applyBorder="1" applyAlignment="1">
      <alignment vertical="center" shrinkToFit="1"/>
    </xf>
    <xf numFmtId="3" fontId="9" fillId="34" borderId="119" xfId="0" applyNumberFormat="1" applyFont="1" applyFill="1" applyBorder="1" applyAlignment="1">
      <alignment vertical="center" shrinkToFit="1"/>
    </xf>
    <xf numFmtId="3" fontId="9" fillId="34" borderId="0" xfId="0" applyNumberFormat="1" applyFont="1" applyFill="1" applyAlignment="1">
      <alignment vertical="center" shrinkToFit="1"/>
    </xf>
    <xf numFmtId="3" fontId="9" fillId="34" borderId="81" xfId="0" applyNumberFormat="1" applyFont="1" applyFill="1" applyBorder="1" applyAlignment="1">
      <alignment vertical="center" shrinkToFit="1"/>
    </xf>
    <xf numFmtId="3" fontId="9" fillId="33" borderId="119" xfId="0" applyNumberFormat="1" applyFont="1" applyFill="1" applyBorder="1" applyAlignment="1">
      <alignment vertical="center" shrinkToFit="1"/>
    </xf>
    <xf numFmtId="3" fontId="9" fillId="33" borderId="0" xfId="0" applyNumberFormat="1" applyFont="1" applyFill="1" applyAlignment="1">
      <alignment vertical="center" shrinkToFit="1"/>
    </xf>
    <xf numFmtId="0" fontId="9" fillId="0" borderId="120" xfId="0" applyFont="1" applyBorder="1" applyAlignment="1">
      <alignment vertical="center" shrinkToFit="1"/>
    </xf>
    <xf numFmtId="0" fontId="9" fillId="0" borderId="52" xfId="0" applyFont="1" applyBorder="1" applyAlignment="1">
      <alignment vertical="center" shrinkToFit="1"/>
    </xf>
    <xf numFmtId="178" fontId="9" fillId="0" borderId="120" xfId="0" applyNumberFormat="1" applyFont="1" applyBorder="1" applyAlignment="1">
      <alignment vertical="center" shrinkToFit="1"/>
    </xf>
    <xf numFmtId="178" fontId="9" fillId="0" borderId="52" xfId="0" applyNumberFormat="1" applyFont="1" applyBorder="1" applyAlignment="1">
      <alignment vertical="center" shrinkToFit="1"/>
    </xf>
    <xf numFmtId="176" fontId="9" fillId="0" borderId="121" xfId="0" applyNumberFormat="1" applyFont="1" applyBorder="1" applyAlignment="1">
      <alignment vertical="center" shrinkToFit="1"/>
    </xf>
    <xf numFmtId="178" fontId="9" fillId="0" borderId="121" xfId="0" applyNumberFormat="1" applyFont="1" applyBorder="1" applyAlignment="1">
      <alignment vertical="center" shrinkToFit="1"/>
    </xf>
    <xf numFmtId="176" fontId="14" fillId="0" borderId="82" xfId="0" applyNumberFormat="1" applyFont="1" applyBorder="1" applyAlignment="1">
      <alignment vertical="center" shrinkToFit="1"/>
    </xf>
    <xf numFmtId="176" fontId="9" fillId="0" borderId="113" xfId="0" applyNumberFormat="1" applyFont="1" applyBorder="1" applyAlignment="1">
      <alignment shrinkToFit="1"/>
    </xf>
    <xf numFmtId="176" fontId="9" fillId="0" borderId="0" xfId="0" applyNumberFormat="1" applyFont="1" applyAlignment="1">
      <alignment horizontal="right" shrinkToFit="1"/>
    </xf>
    <xf numFmtId="178" fontId="9" fillId="0" borderId="125" xfId="0" applyNumberFormat="1" applyFont="1" applyBorder="1" applyAlignment="1">
      <alignment shrinkToFit="1"/>
    </xf>
    <xf numFmtId="180" fontId="13" fillId="33" borderId="81" xfId="0" applyNumberFormat="1" applyFont="1" applyFill="1" applyBorder="1" applyAlignment="1">
      <alignment horizontal="right" vertical="center" shrinkToFit="1"/>
    </xf>
    <xf numFmtId="38" fontId="9" fillId="33" borderId="126" xfId="0" applyNumberFormat="1" applyFont="1" applyFill="1" applyBorder="1" applyAlignment="1">
      <alignment vertical="center" shrinkToFit="1"/>
    </xf>
    <xf numFmtId="176" fontId="9" fillId="0" borderId="119" xfId="0" applyNumberFormat="1" applyFont="1" applyBorder="1" applyAlignment="1">
      <alignment shrinkToFit="1"/>
    </xf>
    <xf numFmtId="178" fontId="9" fillId="0" borderId="119" xfId="0" applyNumberFormat="1" applyFont="1" applyBorder="1" applyAlignment="1">
      <alignment shrinkToFit="1"/>
    </xf>
    <xf numFmtId="178" fontId="9" fillId="0" borderId="126" xfId="0" applyNumberFormat="1" applyFont="1" applyBorder="1" applyAlignment="1">
      <alignment shrinkToFit="1"/>
    </xf>
    <xf numFmtId="176" fontId="9" fillId="35" borderId="119" xfId="0" applyNumberFormat="1" applyFont="1" applyFill="1" applyBorder="1" applyAlignment="1">
      <alignment vertical="center" shrinkToFit="1"/>
    </xf>
    <xf numFmtId="176" fontId="9" fillId="35" borderId="0" xfId="0" applyNumberFormat="1" applyFont="1" applyFill="1" applyAlignment="1">
      <alignment horizontal="right" vertical="center" shrinkToFit="1"/>
    </xf>
    <xf numFmtId="3" fontId="9" fillId="34" borderId="126" xfId="0" applyNumberFormat="1" applyFont="1" applyFill="1" applyBorder="1" applyAlignment="1">
      <alignment vertical="center" shrinkToFit="1"/>
    </xf>
    <xf numFmtId="176" fontId="9" fillId="0" borderId="119" xfId="0" applyNumberFormat="1" applyFont="1" applyBorder="1" applyAlignment="1">
      <alignment vertical="center" shrinkToFit="1"/>
    </xf>
    <xf numFmtId="176" fontId="9" fillId="0" borderId="114" xfId="0" applyNumberFormat="1" applyFont="1" applyBorder="1" applyAlignment="1">
      <alignment horizontal="right" vertical="center" shrinkToFit="1"/>
    </xf>
    <xf numFmtId="178" fontId="9" fillId="0" borderId="126" xfId="0" applyNumberFormat="1" applyFont="1" applyBorder="1" applyAlignment="1">
      <alignment vertical="center" shrinkToFit="1"/>
    </xf>
    <xf numFmtId="176" fontId="9" fillId="33" borderId="81" xfId="0" applyNumberFormat="1" applyFont="1" applyFill="1" applyBorder="1" applyAlignment="1">
      <alignment vertical="center" shrinkToFit="1"/>
    </xf>
    <xf numFmtId="176" fontId="9" fillId="34" borderId="81" xfId="0" applyNumberFormat="1" applyFont="1" applyFill="1" applyBorder="1" applyAlignment="1">
      <alignment vertical="center" shrinkToFit="1"/>
    </xf>
    <xf numFmtId="178" fontId="9" fillId="35" borderId="126" xfId="0" applyNumberFormat="1" applyFont="1" applyFill="1" applyBorder="1" applyAlignment="1">
      <alignment shrinkToFit="1"/>
    </xf>
    <xf numFmtId="178" fontId="9" fillId="35" borderId="0" xfId="0" applyNumberFormat="1" applyFont="1" applyFill="1" applyAlignment="1">
      <alignment shrinkToFit="1"/>
    </xf>
    <xf numFmtId="38" fontId="9" fillId="35" borderId="110" xfId="0" applyNumberFormat="1" applyFont="1" applyFill="1" applyBorder="1" applyAlignment="1">
      <alignment vertical="center" shrinkToFit="1"/>
    </xf>
    <xf numFmtId="176" fontId="9" fillId="0" borderId="81" xfId="0" applyNumberFormat="1" applyFont="1" applyBorder="1" applyAlignment="1">
      <alignment vertical="center" shrinkToFit="1"/>
    </xf>
    <xf numFmtId="182" fontId="13" fillId="0" borderId="110" xfId="0" applyNumberFormat="1" applyFont="1" applyBorder="1" applyAlignment="1">
      <alignment vertical="center" shrinkToFit="1"/>
    </xf>
    <xf numFmtId="176" fontId="9" fillId="35" borderId="81" xfId="0" applyNumberFormat="1" applyFont="1" applyFill="1" applyBorder="1" applyAlignment="1">
      <alignment vertical="center" shrinkToFit="1"/>
    </xf>
    <xf numFmtId="38" fontId="9" fillId="33" borderId="0" xfId="0" applyNumberFormat="1" applyFont="1" applyFill="1" applyAlignment="1">
      <alignment vertical="center" shrinkToFit="1"/>
    </xf>
    <xf numFmtId="38" fontId="9" fillId="0" borderId="82" xfId="0" applyNumberFormat="1" applyFont="1" applyBorder="1" applyAlignment="1">
      <alignment vertical="center" shrinkToFit="1"/>
    </xf>
    <xf numFmtId="178" fontId="9" fillId="0" borderId="120" xfId="0" applyNumberFormat="1" applyFont="1" applyBorder="1" applyAlignment="1">
      <alignment shrinkToFit="1"/>
    </xf>
    <xf numFmtId="178" fontId="9" fillId="0" borderId="121" xfId="0" applyNumberFormat="1" applyFont="1" applyBorder="1" applyAlignment="1">
      <alignment shrinkToFit="1"/>
    </xf>
    <xf numFmtId="178" fontId="9" fillId="0" borderId="82" xfId="0" applyNumberFormat="1" applyFont="1" applyBorder="1" applyAlignment="1">
      <alignment shrinkToFit="1"/>
    </xf>
    <xf numFmtId="179" fontId="0" fillId="0" borderId="114" xfId="0" applyNumberFormat="1" applyBorder="1" applyAlignment="1">
      <alignment horizontal="right" vertical="center" shrinkToFit="1"/>
    </xf>
    <xf numFmtId="179" fontId="0" fillId="0" borderId="126" xfId="0" applyNumberFormat="1" applyBorder="1" applyAlignment="1">
      <alignment horizontal="center" vertical="center" shrinkToFit="1"/>
    </xf>
    <xf numFmtId="38" fontId="9" fillId="0" borderId="114" xfId="0" applyNumberFormat="1" applyFont="1" applyBorder="1" applyAlignment="1">
      <alignment horizontal="right" vertical="center" shrinkToFit="1"/>
    </xf>
    <xf numFmtId="38" fontId="9" fillId="0" borderId="126" xfId="0" applyNumberFormat="1" applyFont="1" applyBorder="1" applyAlignment="1">
      <alignment vertical="center" shrinkToFit="1"/>
    </xf>
    <xf numFmtId="38" fontId="9" fillId="35" borderId="126" xfId="0" applyNumberFormat="1" applyFont="1" applyFill="1" applyBorder="1" applyAlignment="1">
      <alignment vertical="center" shrinkToFit="1"/>
    </xf>
    <xf numFmtId="38" fontId="0" fillId="0" borderId="127" xfId="0" applyNumberFormat="1" applyBorder="1" applyAlignment="1">
      <alignment vertical="center" shrinkToFit="1"/>
    </xf>
    <xf numFmtId="178" fontId="5" fillId="35" borderId="71" xfId="0" applyNumberFormat="1" applyFont="1" applyFill="1" applyBorder="1" applyAlignment="1">
      <alignment horizontal="center" vertical="center" shrinkToFit="1"/>
    </xf>
    <xf numFmtId="178" fontId="5" fillId="35" borderId="70" xfId="0" applyNumberFormat="1" applyFont="1" applyFill="1" applyBorder="1" applyAlignment="1">
      <alignment horizontal="center" vertical="center" shrinkToFit="1"/>
    </xf>
    <xf numFmtId="0" fontId="3" fillId="0" borderId="48" xfId="0" applyFont="1" applyBorder="1" applyAlignment="1">
      <alignment vertical="center" shrinkToFit="1"/>
    </xf>
    <xf numFmtId="0" fontId="5" fillId="0" borderId="37" xfId="0" applyFont="1" applyBorder="1" applyAlignment="1">
      <alignment horizontal="center" vertical="center"/>
    </xf>
    <xf numFmtId="0" fontId="5" fillId="0" borderId="39" xfId="0" applyFont="1" applyBorder="1" applyAlignment="1">
      <alignment horizontal="center" vertical="center"/>
    </xf>
    <xf numFmtId="177" fontId="5" fillId="37" borderId="28" xfId="49" applyNumberFormat="1" applyFont="1" applyFill="1" applyBorder="1" applyAlignment="1">
      <alignment horizontal="right" vertical="center"/>
    </xf>
    <xf numFmtId="177" fontId="5" fillId="37" borderId="40" xfId="49" applyNumberFormat="1" applyFont="1" applyFill="1" applyBorder="1" applyAlignment="1">
      <alignment horizontal="right" vertical="center"/>
    </xf>
    <xf numFmtId="177" fontId="6" fillId="37" borderId="20" xfId="49" applyNumberFormat="1" applyFont="1" applyFill="1" applyBorder="1" applyAlignment="1">
      <alignment horizontal="right" vertical="center"/>
    </xf>
    <xf numFmtId="177" fontId="6" fillId="37" borderId="43" xfId="49" applyNumberFormat="1" applyFont="1" applyFill="1" applyBorder="1" applyAlignment="1">
      <alignment horizontal="right" vertical="center"/>
    </xf>
    <xf numFmtId="178" fontId="5" fillId="40" borderId="20" xfId="0" applyNumberFormat="1" applyFont="1" applyFill="1" applyBorder="1" applyAlignment="1">
      <alignment vertical="center"/>
    </xf>
    <xf numFmtId="178" fontId="5" fillId="40" borderId="43" xfId="0" applyNumberFormat="1" applyFont="1" applyFill="1" applyBorder="1" applyAlignment="1">
      <alignment vertical="center"/>
    </xf>
    <xf numFmtId="178" fontId="5" fillId="41" borderId="20" xfId="0" applyNumberFormat="1" applyFont="1" applyFill="1" applyBorder="1" applyAlignment="1">
      <alignment vertical="center"/>
    </xf>
    <xf numFmtId="177" fontId="5" fillId="0" borderId="0" xfId="49" applyNumberFormat="1" applyFont="1" applyFill="1" applyAlignment="1">
      <alignment horizontal="right" vertical="center"/>
    </xf>
    <xf numFmtId="38" fontId="10" fillId="0" borderId="0" xfId="49" applyFont="1" applyFill="1" applyAlignment="1">
      <alignment horizontal="right" vertical="center"/>
    </xf>
    <xf numFmtId="178" fontId="5" fillId="40" borderId="14" xfId="0" applyNumberFormat="1" applyFont="1" applyFill="1" applyBorder="1" applyAlignment="1">
      <alignment vertical="center"/>
    </xf>
    <xf numFmtId="178" fontId="5" fillId="0" borderId="61" xfId="0" applyNumberFormat="1" applyFont="1" applyBorder="1" applyAlignment="1">
      <alignment horizontal="right" vertical="center"/>
    </xf>
    <xf numFmtId="0" fontId="5" fillId="0" borderId="15" xfId="0" applyFont="1" applyFill="1" applyBorder="1" applyAlignment="1">
      <alignment vertical="center" shrinkToFit="1"/>
    </xf>
    <xf numFmtId="176" fontId="5" fillId="0" borderId="61" xfId="49" applyNumberFormat="1" applyFont="1" applyFill="1" applyBorder="1" applyAlignment="1">
      <alignment vertical="center" shrinkToFit="1"/>
    </xf>
    <xf numFmtId="176" fontId="5" fillId="0" borderId="109" xfId="49" applyNumberFormat="1" applyFont="1" applyFill="1" applyBorder="1" applyAlignment="1">
      <alignment vertical="center" shrinkToFit="1"/>
    </xf>
    <xf numFmtId="176" fontId="5" fillId="0" borderId="128" xfId="49" applyNumberFormat="1" applyFont="1" applyFill="1" applyBorder="1" applyAlignment="1">
      <alignment horizontal="right" vertical="center" shrinkToFit="1"/>
    </xf>
    <xf numFmtId="176" fontId="5" fillId="0" borderId="129" xfId="49" applyNumberFormat="1" applyFont="1" applyFill="1" applyBorder="1" applyAlignment="1">
      <alignment horizontal="right" vertical="center" shrinkToFit="1"/>
    </xf>
    <xf numFmtId="176" fontId="5" fillId="35" borderId="14" xfId="49" applyNumberFormat="1" applyFont="1" applyFill="1" applyBorder="1" applyAlignment="1">
      <alignment horizontal="right" vertical="center" shrinkToFit="1"/>
    </xf>
    <xf numFmtId="176" fontId="5" fillId="35" borderId="20" xfId="49" applyNumberFormat="1" applyFont="1" applyFill="1" applyBorder="1" applyAlignment="1">
      <alignment horizontal="right" vertical="center" shrinkToFit="1"/>
    </xf>
    <xf numFmtId="176" fontId="5" fillId="0" borderId="14" xfId="49" applyNumberFormat="1" applyFont="1" applyFill="1" applyBorder="1" applyAlignment="1">
      <alignment horizontal="right" vertical="center" shrinkToFit="1"/>
    </xf>
    <xf numFmtId="176" fontId="5" fillId="0" borderId="20" xfId="49" applyNumberFormat="1" applyFont="1" applyFill="1" applyBorder="1" applyAlignment="1">
      <alignment horizontal="right" vertical="center" shrinkToFit="1"/>
    </xf>
    <xf numFmtId="176" fontId="5" fillId="0" borderId="15" xfId="49" applyNumberFormat="1" applyFont="1" applyFill="1" applyBorder="1" applyAlignment="1">
      <alignment horizontal="right" vertical="center" shrinkToFit="1"/>
    </xf>
    <xf numFmtId="176" fontId="5" fillId="0" borderId="33" xfId="49" applyNumberFormat="1" applyFont="1" applyFill="1" applyBorder="1" applyAlignment="1">
      <alignment horizontal="right" vertical="center" shrinkToFit="1"/>
    </xf>
    <xf numFmtId="176" fontId="5" fillId="0" borderId="18" xfId="49" applyNumberFormat="1" applyFont="1" applyFill="1" applyBorder="1" applyAlignment="1">
      <alignment vertical="center" shrinkToFit="1"/>
    </xf>
    <xf numFmtId="176" fontId="5" fillId="0" borderId="41" xfId="49" applyNumberFormat="1" applyFont="1" applyFill="1" applyBorder="1" applyAlignment="1">
      <alignment vertical="center" shrinkToFit="1"/>
    </xf>
    <xf numFmtId="176" fontId="5" fillId="0" borderId="16" xfId="49" applyNumberFormat="1" applyFont="1" applyFill="1" applyBorder="1" applyAlignment="1">
      <alignment horizontal="right" vertical="center" shrinkToFit="1"/>
    </xf>
    <xf numFmtId="176" fontId="5" fillId="0" borderId="43" xfId="49" applyNumberFormat="1" applyFont="1" applyFill="1" applyBorder="1" applyAlignment="1">
      <alignment horizontal="right" vertical="center" shrinkToFit="1"/>
    </xf>
    <xf numFmtId="178" fontId="5" fillId="0" borderId="18" xfId="0" applyNumberFormat="1" applyFont="1" applyBorder="1" applyAlignment="1">
      <alignment vertical="center" shrinkToFit="1"/>
    </xf>
    <xf numFmtId="178" fontId="5" fillId="0" borderId="41" xfId="0" applyNumberFormat="1" applyFont="1" applyBorder="1" applyAlignment="1">
      <alignment vertical="center" shrinkToFit="1"/>
    </xf>
    <xf numFmtId="178" fontId="5" fillId="0" borderId="20" xfId="0" applyNumberFormat="1" applyFont="1" applyBorder="1" applyAlignment="1">
      <alignment vertical="center" shrinkToFit="1"/>
    </xf>
    <xf numFmtId="178" fontId="5" fillId="0" borderId="15" xfId="0" applyNumberFormat="1" applyFont="1" applyBorder="1" applyAlignment="1">
      <alignment vertical="center" shrinkToFit="1"/>
    </xf>
    <xf numFmtId="178" fontId="5" fillId="0" borderId="33" xfId="0" applyNumberFormat="1" applyFont="1" applyBorder="1" applyAlignment="1">
      <alignment vertical="center" shrinkToFit="1"/>
    </xf>
    <xf numFmtId="178" fontId="5" fillId="0" borderId="68" xfId="0" applyNumberFormat="1" applyFont="1" applyBorder="1" applyAlignment="1">
      <alignment vertical="center" shrinkToFit="1"/>
    </xf>
    <xf numFmtId="178" fontId="5" fillId="0" borderId="16" xfId="0" applyNumberFormat="1" applyFont="1" applyBorder="1" applyAlignment="1">
      <alignment vertical="center" shrinkToFit="1"/>
    </xf>
    <xf numFmtId="178" fontId="5" fillId="0" borderId="130" xfId="0" applyNumberFormat="1" applyFont="1" applyBorder="1" applyAlignment="1">
      <alignment vertical="center" shrinkToFit="1"/>
    </xf>
    <xf numFmtId="178" fontId="5" fillId="40" borderId="131" xfId="0" applyNumberFormat="1" applyFont="1" applyFill="1" applyBorder="1" applyAlignment="1">
      <alignment vertical="center"/>
    </xf>
    <xf numFmtId="178" fontId="5" fillId="40" borderId="15" xfId="0" applyNumberFormat="1" applyFont="1" applyFill="1" applyBorder="1" applyAlignment="1">
      <alignment vertical="center"/>
    </xf>
    <xf numFmtId="178" fontId="5" fillId="40" borderId="33" xfId="0" applyNumberFormat="1" applyFont="1" applyFill="1" applyBorder="1" applyAlignment="1">
      <alignment vertical="center"/>
    </xf>
    <xf numFmtId="178" fontId="5" fillId="0" borderId="132" xfId="0" applyNumberFormat="1" applyFont="1" applyBorder="1" applyAlignment="1">
      <alignment vertical="center"/>
    </xf>
    <xf numFmtId="178" fontId="5" fillId="0" borderId="42" xfId="0" applyNumberFormat="1" applyFont="1" applyBorder="1" applyAlignment="1">
      <alignment vertical="center"/>
    </xf>
    <xf numFmtId="178" fontId="5" fillId="40" borderId="30" xfId="0" applyNumberFormat="1" applyFont="1" applyFill="1" applyBorder="1" applyAlignment="1">
      <alignment vertical="center"/>
    </xf>
    <xf numFmtId="178" fontId="5" fillId="40" borderId="133" xfId="0" applyNumberFormat="1" applyFont="1" applyFill="1" applyBorder="1" applyAlignment="1">
      <alignment vertical="center"/>
    </xf>
    <xf numFmtId="178" fontId="5" fillId="0" borderId="77" xfId="0" applyNumberFormat="1" applyFont="1" applyBorder="1" applyAlignment="1">
      <alignment vertical="center"/>
    </xf>
    <xf numFmtId="0" fontId="4" fillId="0" borderId="83" xfId="0" applyFont="1" applyBorder="1" applyAlignment="1">
      <alignment vertical="center" wrapText="1"/>
    </xf>
    <xf numFmtId="178" fontId="5" fillId="0" borderId="134" xfId="0" applyNumberFormat="1" applyFont="1" applyBorder="1" applyAlignment="1">
      <alignment vertical="center"/>
    </xf>
    <xf numFmtId="178" fontId="5" fillId="0" borderId="135" xfId="0" applyNumberFormat="1" applyFont="1" applyBorder="1" applyAlignment="1">
      <alignment vertical="center"/>
    </xf>
    <xf numFmtId="178" fontId="5" fillId="0" borderId="28" xfId="0" applyNumberFormat="1" applyFont="1" applyBorder="1" applyAlignment="1">
      <alignment vertical="center"/>
    </xf>
    <xf numFmtId="178" fontId="5" fillId="0" borderId="136" xfId="0" applyNumberFormat="1" applyFont="1" applyBorder="1" applyAlignment="1">
      <alignment vertical="center"/>
    </xf>
    <xf numFmtId="178" fontId="5" fillId="0" borderId="137" xfId="0" applyNumberFormat="1" applyFont="1" applyBorder="1" applyAlignment="1">
      <alignment vertical="center"/>
    </xf>
    <xf numFmtId="178" fontId="5" fillId="0" borderId="138" xfId="0" applyNumberFormat="1" applyFont="1" applyBorder="1" applyAlignment="1">
      <alignment vertical="center"/>
    </xf>
    <xf numFmtId="178" fontId="5" fillId="0" borderId="139" xfId="0" applyNumberFormat="1" applyFont="1" applyBorder="1" applyAlignment="1">
      <alignment vertical="center"/>
    </xf>
    <xf numFmtId="178" fontId="5" fillId="0" borderId="140" xfId="0" applyNumberFormat="1" applyFont="1" applyBorder="1" applyAlignment="1">
      <alignment vertical="center"/>
    </xf>
    <xf numFmtId="178" fontId="5" fillId="0" borderId="141" xfId="0" applyNumberFormat="1" applyFont="1" applyBorder="1" applyAlignment="1">
      <alignment vertical="center"/>
    </xf>
    <xf numFmtId="178" fontId="5" fillId="0" borderId="93" xfId="0" applyNumberFormat="1" applyFont="1" applyBorder="1" applyAlignment="1">
      <alignment vertical="center" shrinkToFit="1"/>
    </xf>
    <xf numFmtId="178" fontId="5" fillId="0" borderId="142" xfId="0" applyNumberFormat="1" applyFont="1" applyBorder="1" applyAlignment="1">
      <alignment vertical="center" shrinkToFit="1"/>
    </xf>
    <xf numFmtId="38" fontId="5" fillId="36" borderId="49" xfId="49" applyFont="1" applyFill="1" applyBorder="1" applyAlignment="1">
      <alignment horizontal="center" vertical="center"/>
    </xf>
    <xf numFmtId="178" fontId="5" fillId="0" borderId="94" xfId="0" applyNumberFormat="1" applyFont="1" applyBorder="1" applyAlignment="1">
      <alignment vertical="center"/>
    </xf>
    <xf numFmtId="178" fontId="5" fillId="35" borderId="141" xfId="0" applyNumberFormat="1" applyFont="1" applyFill="1" applyBorder="1" applyAlignment="1">
      <alignment vertical="center"/>
    </xf>
    <xf numFmtId="178" fontId="5" fillId="40" borderId="135" xfId="0" applyNumberFormat="1" applyFont="1" applyFill="1" applyBorder="1" applyAlignment="1">
      <alignment vertical="center"/>
    </xf>
    <xf numFmtId="178" fontId="5" fillId="0" borderId="143" xfId="0" applyNumberFormat="1" applyFont="1" applyBorder="1" applyAlignment="1">
      <alignment vertical="center"/>
    </xf>
    <xf numFmtId="178" fontId="5" fillId="0" borderId="40" xfId="0" applyNumberFormat="1" applyFont="1" applyBorder="1" applyAlignment="1">
      <alignment vertical="center"/>
    </xf>
    <xf numFmtId="178" fontId="5" fillId="35" borderId="41" xfId="0" applyNumberFormat="1" applyFont="1" applyFill="1" applyBorder="1" applyAlignment="1">
      <alignment vertical="center"/>
    </xf>
    <xf numFmtId="178" fontId="5" fillId="35" borderId="20" xfId="0" applyNumberFormat="1" applyFont="1" applyFill="1" applyBorder="1" applyAlignment="1">
      <alignment vertical="center"/>
    </xf>
    <xf numFmtId="178" fontId="5" fillId="0" borderId="144" xfId="0" applyNumberFormat="1" applyFont="1" applyFill="1" applyBorder="1" applyAlignment="1">
      <alignment vertical="center" wrapText="1"/>
    </xf>
    <xf numFmtId="178" fontId="5" fillId="0" borderId="35" xfId="0" applyNumberFormat="1" applyFont="1" applyFill="1" applyBorder="1" applyAlignment="1">
      <alignment vertical="center"/>
    </xf>
    <xf numFmtId="178" fontId="5" fillId="0" borderId="14" xfId="0" applyNumberFormat="1" applyFont="1" applyFill="1" applyBorder="1" applyAlignment="1">
      <alignment/>
    </xf>
    <xf numFmtId="178" fontId="60" fillId="0" borderId="0" xfId="0" applyNumberFormat="1" applyFont="1" applyAlignment="1">
      <alignment vertical="center"/>
    </xf>
    <xf numFmtId="176" fontId="5" fillId="31" borderId="14" xfId="0" applyNumberFormat="1" applyFont="1" applyFill="1" applyBorder="1" applyAlignment="1">
      <alignment horizontal="right" vertical="center"/>
    </xf>
    <xf numFmtId="176" fontId="5" fillId="31" borderId="20" xfId="0" applyNumberFormat="1" applyFont="1" applyFill="1" applyBorder="1" applyAlignment="1">
      <alignment horizontal="right" vertical="center"/>
    </xf>
    <xf numFmtId="38" fontId="9" fillId="42" borderId="81" xfId="0" applyNumberFormat="1" applyFont="1" applyFill="1" applyBorder="1" applyAlignment="1">
      <alignment vertical="center" shrinkToFit="1"/>
    </xf>
    <xf numFmtId="178" fontId="1" fillId="0" borderId="0" xfId="0" applyNumberFormat="1" applyFont="1" applyAlignment="1">
      <alignment horizontal="left" vertical="center"/>
    </xf>
    <xf numFmtId="178" fontId="5" fillId="0" borderId="145" xfId="0" applyNumberFormat="1" applyFont="1" applyBorder="1" applyAlignment="1">
      <alignment vertical="center" shrinkToFit="1"/>
    </xf>
    <xf numFmtId="178" fontId="5" fillId="0" borderId="146" xfId="0" applyNumberFormat="1" applyFont="1" applyBorder="1" applyAlignment="1">
      <alignment vertical="center" shrinkToFit="1"/>
    </xf>
    <xf numFmtId="178" fontId="5" fillId="0" borderId="61" xfId="0" applyNumberFormat="1" applyFont="1" applyFill="1" applyBorder="1" applyAlignment="1">
      <alignment/>
    </xf>
    <xf numFmtId="178" fontId="5" fillId="0" borderId="109" xfId="0" applyNumberFormat="1" applyFont="1" applyFill="1" applyBorder="1" applyAlignment="1">
      <alignment/>
    </xf>
    <xf numFmtId="178" fontId="5" fillId="0" borderId="142" xfId="0" applyNumberFormat="1" applyFont="1" applyFill="1" applyBorder="1" applyAlignment="1">
      <alignment/>
    </xf>
    <xf numFmtId="178" fontId="5" fillId="0" borderId="138" xfId="0" applyNumberFormat="1" applyFont="1" applyFill="1" applyBorder="1" applyAlignment="1">
      <alignment/>
    </xf>
    <xf numFmtId="178" fontId="5" fillId="0" borderId="20" xfId="0" applyNumberFormat="1" applyFont="1" applyFill="1" applyBorder="1" applyAlignment="1">
      <alignment/>
    </xf>
    <xf numFmtId="178" fontId="5" fillId="0" borderId="93" xfId="0" applyNumberFormat="1" applyFont="1" applyFill="1" applyBorder="1" applyAlignment="1">
      <alignment/>
    </xf>
    <xf numFmtId="178" fontId="5" fillId="0" borderId="15" xfId="0" applyNumberFormat="1" applyFont="1" applyFill="1" applyBorder="1" applyAlignment="1">
      <alignment/>
    </xf>
    <xf numFmtId="178" fontId="5" fillId="0" borderId="33" xfId="0" applyNumberFormat="1" applyFont="1" applyFill="1" applyBorder="1" applyAlignment="1">
      <alignment/>
    </xf>
    <xf numFmtId="178" fontId="5" fillId="0" borderId="18" xfId="0" applyNumberFormat="1" applyFont="1" applyFill="1" applyBorder="1" applyAlignment="1">
      <alignment/>
    </xf>
    <xf numFmtId="178" fontId="5" fillId="0" borderId="41" xfId="0" applyNumberFormat="1" applyFont="1" applyFill="1" applyBorder="1" applyAlignment="1">
      <alignment/>
    </xf>
    <xf numFmtId="0" fontId="5" fillId="0" borderId="142" xfId="0" applyFont="1" applyFill="1" applyBorder="1" applyAlignment="1">
      <alignment/>
    </xf>
    <xf numFmtId="178" fontId="5" fillId="0" borderId="68" xfId="0" applyNumberFormat="1" applyFont="1" applyFill="1" applyBorder="1" applyAlignment="1">
      <alignment/>
    </xf>
    <xf numFmtId="178" fontId="5" fillId="0" borderId="16" xfId="0" applyNumberFormat="1" applyFont="1" applyFill="1" applyBorder="1" applyAlignment="1">
      <alignment/>
    </xf>
    <xf numFmtId="178" fontId="5" fillId="0" borderId="43" xfId="0" applyNumberFormat="1" applyFont="1" applyFill="1" applyBorder="1" applyAlignment="1">
      <alignment/>
    </xf>
    <xf numFmtId="178" fontId="5" fillId="0" borderId="18" xfId="0" applyNumberFormat="1" applyFont="1" applyFill="1" applyBorder="1" applyAlignment="1">
      <alignment vertical="center"/>
    </xf>
    <xf numFmtId="178" fontId="5" fillId="0" borderId="41" xfId="0" applyNumberFormat="1" applyFont="1" applyFill="1" applyBorder="1" applyAlignment="1">
      <alignment vertical="center"/>
    </xf>
    <xf numFmtId="178" fontId="5" fillId="0" borderId="39" xfId="0" applyNumberFormat="1" applyFont="1" applyFill="1" applyBorder="1" applyAlignment="1">
      <alignment vertical="center"/>
    </xf>
    <xf numFmtId="178" fontId="5" fillId="0" borderId="60" xfId="0" applyNumberFormat="1" applyFont="1" applyFill="1" applyBorder="1" applyAlignment="1">
      <alignment vertical="center"/>
    </xf>
    <xf numFmtId="178" fontId="5" fillId="0" borderId="14" xfId="0" applyNumberFormat="1" applyFont="1" applyFill="1" applyBorder="1" applyAlignment="1">
      <alignment horizontal="right" vertical="center"/>
    </xf>
    <xf numFmtId="178" fontId="5" fillId="0" borderId="14" xfId="0" applyNumberFormat="1" applyFont="1" applyFill="1" applyBorder="1" applyAlignment="1">
      <alignment vertical="center" shrinkToFit="1"/>
    </xf>
    <xf numFmtId="0" fontId="20" fillId="0" borderId="73" xfId="0" applyFont="1" applyBorder="1" applyAlignment="1">
      <alignment vertical="center"/>
    </xf>
    <xf numFmtId="0" fontId="5" fillId="0" borderId="0" xfId="0" applyFont="1" applyBorder="1" applyAlignment="1">
      <alignment vertical="center"/>
    </xf>
    <xf numFmtId="176" fontId="5" fillId="0" borderId="147" xfId="0" applyNumberFormat="1" applyFont="1" applyFill="1" applyBorder="1" applyAlignment="1">
      <alignment horizontal="right" vertical="center"/>
    </xf>
    <xf numFmtId="0" fontId="3" fillId="0" borderId="18"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55" xfId="0" applyFont="1" applyBorder="1" applyAlignment="1">
      <alignment horizontal="center" vertical="center"/>
    </xf>
    <xf numFmtId="0" fontId="3" fillId="0" borderId="132" xfId="0" applyFont="1" applyBorder="1" applyAlignment="1">
      <alignment horizontal="center" vertical="center"/>
    </xf>
    <xf numFmtId="0" fontId="1" fillId="0" borderId="52" xfId="0" applyFont="1" applyBorder="1" applyAlignment="1">
      <alignment horizontal="left" vertical="center"/>
    </xf>
    <xf numFmtId="0" fontId="3" fillId="33" borderId="148" xfId="0" applyFont="1" applyFill="1" applyBorder="1" applyAlignment="1">
      <alignment horizontal="center" vertical="center"/>
    </xf>
    <xf numFmtId="0" fontId="3" fillId="33" borderId="17" xfId="0" applyFont="1" applyFill="1" applyBorder="1" applyAlignment="1">
      <alignment horizontal="center" vertical="center"/>
    </xf>
    <xf numFmtId="0" fontId="3" fillId="36" borderId="149" xfId="0" applyFont="1" applyFill="1" applyBorder="1" applyAlignment="1">
      <alignment horizontal="center" vertical="center" textRotation="255"/>
    </xf>
    <xf numFmtId="0" fontId="3" fillId="36" borderId="70" xfId="0" applyFont="1" applyFill="1" applyBorder="1" applyAlignment="1">
      <alignment horizontal="center" vertical="center" textRotation="255"/>
    </xf>
    <xf numFmtId="0" fontId="3" fillId="36" borderId="71" xfId="0" applyFont="1" applyFill="1" applyBorder="1" applyAlignment="1">
      <alignment horizontal="center" vertical="center" textRotation="255"/>
    </xf>
    <xf numFmtId="0" fontId="3" fillId="0" borderId="88" xfId="0" applyFont="1" applyBorder="1" applyAlignment="1">
      <alignment horizontal="center" vertical="center" textRotation="255"/>
    </xf>
    <xf numFmtId="0" fontId="3" fillId="34" borderId="150" xfId="0" applyFont="1" applyFill="1" applyBorder="1" applyAlignment="1">
      <alignment horizontal="center" vertical="center" textRotation="255"/>
    </xf>
    <xf numFmtId="0" fontId="3" fillId="34" borderId="151" xfId="0" applyFont="1" applyFill="1" applyBorder="1" applyAlignment="1">
      <alignment horizontal="center" vertical="center" textRotation="255"/>
    </xf>
    <xf numFmtId="0" fontId="3" fillId="34" borderId="152" xfId="0" applyFont="1" applyFill="1" applyBorder="1" applyAlignment="1">
      <alignment horizontal="center" vertical="center" textRotation="255"/>
    </xf>
    <xf numFmtId="0" fontId="3" fillId="0" borderId="136" xfId="0" applyFont="1" applyBorder="1" applyAlignment="1">
      <alignment horizontal="center" vertical="center" wrapText="1"/>
    </xf>
    <xf numFmtId="0" fontId="3" fillId="0" borderId="86" xfId="0" applyFont="1" applyBorder="1" applyAlignment="1">
      <alignment horizontal="center" vertical="center" wrapText="1"/>
    </xf>
    <xf numFmtId="0" fontId="5" fillId="0" borderId="14" xfId="0" applyFont="1" applyBorder="1" applyAlignment="1">
      <alignment horizontal="distributed" vertical="center" shrinkToFit="1"/>
    </xf>
    <xf numFmtId="0" fontId="5" fillId="36" borderId="14" xfId="0" applyFont="1" applyFill="1" applyBorder="1" applyAlignment="1">
      <alignment horizontal="distributed" vertical="center" shrinkToFit="1"/>
    </xf>
    <xf numFmtId="0" fontId="8" fillId="0" borderId="14"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5" fillId="33" borderId="153" xfId="0" applyFont="1" applyFill="1" applyBorder="1" applyAlignment="1">
      <alignment horizontal="center" vertical="center"/>
    </xf>
    <xf numFmtId="0" fontId="5" fillId="33" borderId="84" xfId="0" applyFont="1" applyFill="1" applyBorder="1" applyAlignment="1">
      <alignment horizontal="center" vertical="center"/>
    </xf>
    <xf numFmtId="0" fontId="5" fillId="33" borderId="22" xfId="0" applyFont="1" applyFill="1" applyBorder="1" applyAlignment="1">
      <alignment horizontal="center" vertical="center"/>
    </xf>
    <xf numFmtId="0" fontId="5" fillId="36" borderId="149" xfId="0" applyFont="1" applyFill="1" applyBorder="1" applyAlignment="1">
      <alignment horizontal="center" vertical="center" textRotation="255"/>
    </xf>
    <xf numFmtId="0" fontId="5" fillId="36" borderId="70" xfId="0" applyFont="1" applyFill="1" applyBorder="1" applyAlignment="1">
      <alignment horizontal="center" vertical="center" textRotation="255"/>
    </xf>
    <xf numFmtId="0" fontId="5" fillId="36" borderId="71" xfId="0" applyFont="1" applyFill="1" applyBorder="1" applyAlignment="1">
      <alignment horizontal="center" vertical="center" textRotation="255"/>
    </xf>
    <xf numFmtId="0" fontId="5" fillId="33" borderId="15" xfId="0" applyFont="1" applyFill="1" applyBorder="1" applyAlignment="1">
      <alignment horizontal="distributed" vertical="center" shrinkToFit="1"/>
    </xf>
    <xf numFmtId="0" fontId="5" fillId="0" borderId="19" xfId="0" applyFont="1" applyBorder="1" applyAlignment="1">
      <alignment horizontal="center" vertical="center" shrinkToFit="1"/>
    </xf>
    <xf numFmtId="0" fontId="0" fillId="0" borderId="29" xfId="0" applyBorder="1" applyAlignment="1">
      <alignment vertical="center" shrinkToFit="1"/>
    </xf>
    <xf numFmtId="0" fontId="5" fillId="37" borderId="18" xfId="0" applyFont="1" applyFill="1" applyBorder="1" applyAlignment="1">
      <alignment horizontal="distributed" vertical="center" shrinkToFit="1"/>
    </xf>
    <xf numFmtId="0" fontId="5" fillId="0" borderId="42" xfId="0" applyFont="1" applyBorder="1" applyAlignment="1">
      <alignment horizontal="center" vertical="center" shrinkToFit="1"/>
    </xf>
    <xf numFmtId="0" fontId="5" fillId="0" borderId="154"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18" xfId="0" applyFont="1" applyBorder="1" applyAlignment="1">
      <alignment horizontal="center" vertical="center" shrinkToFit="1"/>
    </xf>
    <xf numFmtId="0" fontId="5" fillId="34" borderId="14" xfId="0" applyFont="1" applyFill="1" applyBorder="1" applyAlignment="1">
      <alignment horizontal="distributed" vertical="center" shrinkToFit="1"/>
    </xf>
    <xf numFmtId="0" fontId="5" fillId="34" borderId="69" xfId="0" applyFont="1" applyFill="1" applyBorder="1" applyAlignment="1">
      <alignment horizontal="center" vertical="center" textRotation="255"/>
    </xf>
    <xf numFmtId="0" fontId="5" fillId="34" borderId="70" xfId="0" applyFont="1" applyFill="1" applyBorder="1" applyAlignment="1">
      <alignment horizontal="center" vertical="center" textRotation="255"/>
    </xf>
    <xf numFmtId="0" fontId="5" fillId="34" borderId="72" xfId="0" applyFont="1" applyFill="1" applyBorder="1" applyAlignment="1">
      <alignment horizontal="center" vertical="center" textRotation="255"/>
    </xf>
    <xf numFmtId="0" fontId="5" fillId="0" borderId="37" xfId="0" applyFont="1" applyBorder="1" applyAlignment="1">
      <alignment horizontal="center" vertical="center" shrinkToFit="1"/>
    </xf>
    <xf numFmtId="0" fontId="8" fillId="0" borderId="14" xfId="0" applyFont="1" applyBorder="1" applyAlignment="1">
      <alignment horizontal="distributed" vertical="center" wrapText="1" shrinkToFit="1"/>
    </xf>
    <xf numFmtId="0" fontId="8" fillId="0" borderId="14" xfId="0" applyFont="1" applyBorder="1" applyAlignment="1">
      <alignment horizontal="distributed" vertical="center" shrinkToFit="1"/>
    </xf>
    <xf numFmtId="0" fontId="5" fillId="0" borderId="19" xfId="0" applyFont="1" applyBorder="1" applyAlignment="1">
      <alignment horizontal="distributed" vertical="center" shrinkToFit="1"/>
    </xf>
    <xf numFmtId="0" fontId="0" fillId="0" borderId="29" xfId="0" applyBorder="1" applyAlignment="1">
      <alignment horizontal="distributed" vertical="center" shrinkToFit="1"/>
    </xf>
    <xf numFmtId="0" fontId="5" fillId="33" borderId="16" xfId="0" applyFont="1" applyFill="1" applyBorder="1" applyAlignment="1">
      <alignment horizontal="distributed" vertical="center" shrinkToFit="1"/>
    </xf>
    <xf numFmtId="0" fontId="5" fillId="37" borderId="18" xfId="0" applyFont="1" applyFill="1" applyBorder="1" applyAlignment="1">
      <alignment horizontal="distributed" vertical="center"/>
    </xf>
    <xf numFmtId="0" fontId="5" fillId="0" borderId="42" xfId="0" applyFont="1" applyBorder="1" applyAlignment="1">
      <alignment horizontal="center" vertical="center"/>
    </xf>
    <xf numFmtId="0" fontId="5" fillId="0" borderId="154" xfId="0" applyFont="1" applyBorder="1" applyAlignment="1">
      <alignment horizontal="center" vertical="center"/>
    </xf>
    <xf numFmtId="0" fontId="5" fillId="0" borderId="39" xfId="0" applyFont="1" applyBorder="1" applyAlignment="1">
      <alignment horizontal="center" vertical="center"/>
    </xf>
    <xf numFmtId="0" fontId="4" fillId="34" borderId="14" xfId="0" applyFont="1" applyFill="1" applyBorder="1" applyAlignment="1">
      <alignment vertical="center" shrinkToFit="1"/>
    </xf>
    <xf numFmtId="0" fontId="5" fillId="0" borderId="18" xfId="0" applyFont="1" applyBorder="1" applyAlignment="1">
      <alignment horizontal="center" vertical="center"/>
    </xf>
    <xf numFmtId="0" fontId="5" fillId="0" borderId="14" xfId="0" applyFont="1" applyBorder="1" applyAlignment="1">
      <alignment horizontal="distributed" vertical="center"/>
    </xf>
    <xf numFmtId="0" fontId="5" fillId="36" borderId="14"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0" borderId="14" xfId="0" applyFont="1" applyBorder="1" applyAlignment="1">
      <alignment vertical="center" shrinkToFit="1"/>
    </xf>
    <xf numFmtId="0" fontId="5" fillId="0" borderId="19" xfId="0" applyFont="1" applyBorder="1" applyAlignment="1">
      <alignment vertical="center" shrinkToFit="1"/>
    </xf>
    <xf numFmtId="0" fontId="5" fillId="0" borderId="29" xfId="0" applyFont="1" applyBorder="1" applyAlignment="1">
      <alignment vertical="center" shrinkToFit="1"/>
    </xf>
    <xf numFmtId="0" fontId="5" fillId="0" borderId="37" xfId="0" applyFont="1" applyBorder="1" applyAlignment="1">
      <alignment horizontal="center" vertical="center"/>
    </xf>
    <xf numFmtId="0" fontId="8" fillId="0" borderId="14" xfId="0" applyFont="1" applyBorder="1" applyAlignment="1">
      <alignment horizontal="distributed" vertical="center"/>
    </xf>
    <xf numFmtId="0" fontId="0" fillId="0" borderId="29" xfId="0" applyFont="1" applyBorder="1" applyAlignment="1">
      <alignment horizontal="distributed" vertical="center"/>
    </xf>
    <xf numFmtId="0" fontId="5" fillId="34" borderId="14" xfId="0" applyFont="1" applyFill="1" applyBorder="1" applyAlignment="1">
      <alignment horizontal="distributed" vertical="center"/>
    </xf>
    <xf numFmtId="0" fontId="5" fillId="34" borderId="16" xfId="0" applyFont="1" applyFill="1" applyBorder="1" applyAlignment="1">
      <alignment horizontal="distributed" vertical="center"/>
    </xf>
    <xf numFmtId="0" fontId="8" fillId="0" borderId="14" xfId="0" applyFont="1" applyBorder="1" applyAlignment="1">
      <alignment horizontal="distributed" vertical="center" wrapText="1"/>
    </xf>
    <xf numFmtId="0" fontId="1" fillId="0" borderId="0" xfId="0" applyFont="1" applyBorder="1" applyAlignment="1">
      <alignment horizontal="left" vertical="center"/>
    </xf>
    <xf numFmtId="0" fontId="5" fillId="36" borderId="72" xfId="0" applyFont="1" applyFill="1" applyBorder="1" applyAlignment="1">
      <alignment horizontal="center" vertical="center" textRotation="255"/>
    </xf>
    <xf numFmtId="0" fontId="5" fillId="34" borderId="18" xfId="0" applyFont="1" applyFill="1" applyBorder="1" applyAlignment="1">
      <alignment horizontal="distributed" vertical="center"/>
    </xf>
    <xf numFmtId="0" fontId="5" fillId="37" borderId="153" xfId="0" applyFont="1" applyFill="1" applyBorder="1" applyAlignment="1">
      <alignment horizontal="left" vertical="center" shrinkToFit="1"/>
    </xf>
    <xf numFmtId="0" fontId="5" fillId="37" borderId="84" xfId="0" applyFont="1" applyFill="1" applyBorder="1" applyAlignment="1">
      <alignment horizontal="left" vertical="center" shrinkToFit="1"/>
    </xf>
    <xf numFmtId="0" fontId="5" fillId="37" borderId="79" xfId="0" applyFont="1" applyFill="1" applyBorder="1" applyAlignment="1">
      <alignment horizontal="left" vertical="center" shrinkToFit="1"/>
    </xf>
    <xf numFmtId="0" fontId="5" fillId="33" borderId="155" xfId="0" applyFont="1" applyFill="1" applyBorder="1" applyAlignment="1">
      <alignment horizontal="left" vertical="center" shrinkToFit="1"/>
    </xf>
    <xf numFmtId="0" fontId="5" fillId="33" borderId="156" xfId="0" applyFont="1" applyFill="1" applyBorder="1" applyAlignment="1">
      <alignment horizontal="left" vertical="center" shrinkToFit="1"/>
    </xf>
    <xf numFmtId="0" fontId="5" fillId="33" borderId="157" xfId="0" applyFont="1" applyFill="1" applyBorder="1" applyAlignment="1">
      <alignment horizontal="left" vertical="center" shrinkToFit="1"/>
    </xf>
    <xf numFmtId="0" fontId="9" fillId="0" borderId="52" xfId="0" applyFont="1" applyBorder="1" applyAlignment="1">
      <alignment horizontal="left" vertical="center"/>
    </xf>
    <xf numFmtId="0" fontId="5" fillId="33" borderId="74"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73"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112" xfId="0" applyFont="1" applyFill="1" applyBorder="1" applyAlignment="1">
      <alignment horizontal="center" vertical="center" shrinkToFit="1"/>
    </xf>
    <xf numFmtId="0" fontId="5" fillId="33" borderId="75" xfId="0" applyFont="1" applyFill="1" applyBorder="1" applyAlignment="1">
      <alignment horizontal="center" vertical="center" shrinkToFit="1"/>
    </xf>
    <xf numFmtId="0" fontId="5" fillId="33" borderId="52" xfId="0" applyFont="1" applyFill="1" applyBorder="1" applyAlignment="1">
      <alignment horizontal="center" vertical="center" shrinkToFit="1"/>
    </xf>
    <xf numFmtId="0" fontId="5" fillId="33" borderId="144" xfId="0" applyFont="1" applyFill="1" applyBorder="1" applyAlignment="1">
      <alignment horizontal="center" vertical="center" shrinkToFit="1"/>
    </xf>
    <xf numFmtId="38" fontId="5" fillId="33" borderId="158" xfId="49" applyFont="1" applyFill="1" applyBorder="1" applyAlignment="1">
      <alignment horizontal="center" vertical="center"/>
    </xf>
    <xf numFmtId="38" fontId="5" fillId="33" borderId="159" xfId="49" applyFont="1" applyFill="1" applyBorder="1" applyAlignment="1">
      <alignment horizontal="center" vertical="center"/>
    </xf>
    <xf numFmtId="38" fontId="5" fillId="33" borderId="35" xfId="49" applyFont="1" applyFill="1" applyBorder="1" applyAlignment="1">
      <alignment horizontal="center" vertical="center"/>
    </xf>
    <xf numFmtId="38" fontId="5" fillId="36" borderId="54" xfId="49" applyFont="1" applyFill="1" applyBorder="1" applyAlignment="1">
      <alignment horizontal="center" vertical="center"/>
    </xf>
    <xf numFmtId="38" fontId="5" fillId="33" borderId="42" xfId="49" applyFont="1" applyFill="1" applyBorder="1" applyAlignment="1">
      <alignment horizontal="distributed" vertical="center" wrapText="1"/>
    </xf>
    <xf numFmtId="0" fontId="0" fillId="0" borderId="37" xfId="0" applyBorder="1" applyAlignment="1">
      <alignment horizontal="distributed" vertical="center"/>
    </xf>
    <xf numFmtId="38" fontId="5" fillId="33" borderId="19" xfId="49" applyFont="1" applyFill="1" applyBorder="1" applyAlignment="1">
      <alignment horizontal="distributed" vertical="center"/>
    </xf>
    <xf numFmtId="38" fontId="5" fillId="33" borderId="136" xfId="49" applyFont="1" applyFill="1" applyBorder="1" applyAlignment="1">
      <alignment horizontal="distributed" vertical="center"/>
    </xf>
    <xf numFmtId="38" fontId="5" fillId="34" borderId="158" xfId="49" applyFont="1" applyFill="1" applyBorder="1" applyAlignment="1">
      <alignment horizontal="distributed" vertical="center"/>
    </xf>
    <xf numFmtId="0" fontId="0" fillId="0" borderId="159" xfId="0" applyBorder="1" applyAlignment="1">
      <alignment/>
    </xf>
    <xf numFmtId="0" fontId="0" fillId="0" borderId="35" xfId="0" applyBorder="1" applyAlignment="1">
      <alignment/>
    </xf>
    <xf numFmtId="38" fontId="5" fillId="37" borderId="160" xfId="49" applyFont="1" applyFill="1" applyBorder="1" applyAlignment="1">
      <alignment horizontal="distributed" vertical="center"/>
    </xf>
    <xf numFmtId="38" fontId="5" fillId="37" borderId="21" xfId="49" applyFont="1" applyFill="1" applyBorder="1" applyAlignment="1">
      <alignment horizontal="distributed" vertical="center"/>
    </xf>
    <xf numFmtId="38" fontId="5" fillId="37" borderId="161" xfId="49" applyFont="1" applyFill="1" applyBorder="1" applyAlignment="1">
      <alignment horizontal="distributed" vertical="center"/>
    </xf>
    <xf numFmtId="38" fontId="5" fillId="33" borderId="98" xfId="49" applyFont="1" applyFill="1" applyBorder="1" applyAlignment="1">
      <alignment horizontal="center" vertical="center"/>
    </xf>
    <xf numFmtId="38" fontId="5" fillId="33" borderId="162" xfId="49" applyFont="1" applyFill="1" applyBorder="1" applyAlignment="1">
      <alignment horizontal="center" vertical="center"/>
    </xf>
    <xf numFmtId="38" fontId="5" fillId="33" borderId="29" xfId="49" applyFont="1" applyFill="1" applyBorder="1" applyAlignment="1">
      <alignment horizontal="center" vertical="center"/>
    </xf>
    <xf numFmtId="38" fontId="5" fillId="33" borderId="96" xfId="49" applyFont="1" applyFill="1" applyBorder="1" applyAlignment="1">
      <alignment horizontal="center" vertical="center"/>
    </xf>
    <xf numFmtId="38" fontId="5" fillId="33" borderId="14" xfId="49" applyFont="1" applyFill="1" applyBorder="1" applyAlignment="1">
      <alignment horizontal="center" vertical="center"/>
    </xf>
    <xf numFmtId="38" fontId="5" fillId="33" borderId="16" xfId="49" applyFont="1" applyFill="1" applyBorder="1" applyAlignment="1">
      <alignment horizontal="center" vertical="center"/>
    </xf>
    <xf numFmtId="38" fontId="5" fillId="33" borderId="14" xfId="49" applyFont="1" applyFill="1" applyBorder="1" applyAlignment="1">
      <alignment horizontal="distributed" vertical="center" wrapText="1"/>
    </xf>
    <xf numFmtId="38" fontId="5" fillId="33" borderId="16" xfId="49" applyFont="1" applyFill="1" applyBorder="1" applyAlignment="1">
      <alignment horizontal="distributed" vertical="center"/>
    </xf>
    <xf numFmtId="0" fontId="5" fillId="0" borderId="163" xfId="0" applyFont="1" applyBorder="1" applyAlignment="1">
      <alignment horizontal="center" vertical="center" shrinkToFit="1"/>
    </xf>
    <xf numFmtId="0" fontId="5" fillId="0" borderId="151" xfId="0" applyFont="1" applyBorder="1" applyAlignment="1">
      <alignment horizontal="center" vertical="center" shrinkToFit="1"/>
    </xf>
    <xf numFmtId="0" fontId="5" fillId="0" borderId="164" xfId="0" applyFont="1" applyBorder="1" applyAlignment="1">
      <alignment horizontal="center" vertical="center" shrinkToFit="1"/>
    </xf>
    <xf numFmtId="0" fontId="5" fillId="0" borderId="19" xfId="0" applyFont="1" applyBorder="1" applyAlignment="1">
      <alignment horizontal="left"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1" xfId="0" applyFont="1" applyBorder="1" applyAlignment="1">
      <alignment vertical="center" shrinkToFit="1"/>
    </xf>
    <xf numFmtId="0" fontId="5" fillId="0" borderId="32" xfId="0" applyFont="1" applyBorder="1" applyAlignment="1">
      <alignment vertical="center" shrinkToFit="1"/>
    </xf>
    <xf numFmtId="0" fontId="5" fillId="0" borderId="135" xfId="0" applyFont="1" applyBorder="1" applyAlignment="1">
      <alignment horizontal="left" vertical="center" shrinkToFit="1"/>
    </xf>
    <xf numFmtId="0" fontId="5" fillId="0" borderId="85" xfId="0" applyFont="1" applyBorder="1" applyAlignment="1">
      <alignment horizontal="left" vertical="center" shrinkToFit="1"/>
    </xf>
    <xf numFmtId="0" fontId="5" fillId="0" borderId="80" xfId="0" applyFont="1" applyBorder="1" applyAlignment="1">
      <alignment horizontal="left" vertical="center" shrinkToFit="1"/>
    </xf>
    <xf numFmtId="0" fontId="5" fillId="36" borderId="155" xfId="0" applyFont="1" applyFill="1" applyBorder="1" applyAlignment="1">
      <alignment horizontal="left" vertical="center" shrinkToFit="1"/>
    </xf>
    <xf numFmtId="0" fontId="5" fillId="36" borderId="156" xfId="0" applyFont="1" applyFill="1" applyBorder="1" applyAlignment="1">
      <alignment horizontal="left" vertical="center" shrinkToFit="1"/>
    </xf>
    <xf numFmtId="0" fontId="5" fillId="36" borderId="157" xfId="0" applyFont="1" applyFill="1" applyBorder="1" applyAlignment="1">
      <alignment horizontal="left" vertical="center" shrinkToFit="1"/>
    </xf>
    <xf numFmtId="38" fontId="4" fillId="33" borderId="19" xfId="49" applyFont="1" applyFill="1" applyBorder="1" applyAlignment="1">
      <alignment horizontal="distributed" vertical="center" wrapText="1"/>
    </xf>
    <xf numFmtId="38" fontId="4" fillId="33" borderId="136" xfId="49" applyFont="1" applyFill="1" applyBorder="1" applyAlignment="1">
      <alignment horizontal="distributed" vertical="center"/>
    </xf>
    <xf numFmtId="0" fontId="5" fillId="0" borderId="55" xfId="0" applyFont="1" applyBorder="1" applyAlignment="1">
      <alignment horizontal="left" vertical="center" shrinkToFit="1"/>
    </xf>
    <xf numFmtId="0" fontId="5" fillId="0" borderId="56" xfId="0" applyFont="1" applyBorder="1" applyAlignment="1">
      <alignment horizontal="left" vertical="center" shrinkToFit="1"/>
    </xf>
    <xf numFmtId="0" fontId="5" fillId="0" borderId="77" xfId="0" applyFont="1" applyBorder="1" applyAlignment="1">
      <alignment horizontal="left" vertical="center" shrinkToFit="1"/>
    </xf>
    <xf numFmtId="0" fontId="5" fillId="34" borderId="165" xfId="0" applyFont="1" applyFill="1" applyBorder="1" applyAlignment="1">
      <alignment vertical="center" shrinkToFit="1"/>
    </xf>
    <xf numFmtId="0" fontId="5" fillId="34" borderId="166" xfId="0" applyFont="1" applyFill="1" applyBorder="1" applyAlignment="1">
      <alignment vertical="center" shrinkToFit="1"/>
    </xf>
    <xf numFmtId="0" fontId="5" fillId="34" borderId="107" xfId="0" applyFont="1" applyFill="1" applyBorder="1" applyAlignment="1">
      <alignment vertical="center" shrinkToFit="1"/>
    </xf>
    <xf numFmtId="0" fontId="5" fillId="38" borderId="167" xfId="0" applyFont="1" applyFill="1" applyBorder="1" applyAlignment="1">
      <alignment horizontal="left" vertical="center" shrinkToFit="1"/>
    </xf>
    <xf numFmtId="0" fontId="5" fillId="38" borderId="168" xfId="0" applyFont="1" applyFill="1" applyBorder="1" applyAlignment="1">
      <alignment horizontal="left" vertical="center" shrinkToFit="1"/>
    </xf>
    <xf numFmtId="0" fontId="5" fillId="38" borderId="169" xfId="0" applyFont="1" applyFill="1" applyBorder="1" applyAlignment="1">
      <alignment horizontal="left" vertical="center" shrinkToFit="1"/>
    </xf>
    <xf numFmtId="0" fontId="5" fillId="0" borderId="52" xfId="0" applyFont="1" applyBorder="1" applyAlignment="1">
      <alignment horizontal="right" vertical="center"/>
    </xf>
    <xf numFmtId="0" fontId="8" fillId="33" borderId="59" xfId="0" applyFont="1" applyFill="1" applyBorder="1" applyAlignment="1">
      <alignment horizontal="center" vertical="center" wrapText="1"/>
    </xf>
    <xf numFmtId="0" fontId="8" fillId="33" borderId="170" xfId="0" applyFont="1" applyFill="1" applyBorder="1" applyAlignment="1">
      <alignment horizontal="center" vertical="center" wrapText="1"/>
    </xf>
    <xf numFmtId="0" fontId="8" fillId="33" borderId="41" xfId="0" applyFont="1" applyFill="1" applyBorder="1" applyAlignment="1">
      <alignment horizontal="center" vertical="center" wrapText="1"/>
    </xf>
    <xf numFmtId="0" fontId="5" fillId="33" borderId="42"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2"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4" fillId="33" borderId="44" xfId="0" applyFont="1" applyFill="1" applyBorder="1" applyAlignment="1">
      <alignment horizontal="center" vertical="center" wrapText="1"/>
    </xf>
    <xf numFmtId="0" fontId="4" fillId="33" borderId="14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71" xfId="0" applyFont="1" applyFill="1" applyBorder="1" applyAlignment="1">
      <alignment horizontal="left" vertical="center" wrapText="1"/>
    </xf>
    <xf numFmtId="0" fontId="4" fillId="33" borderId="172" xfId="0" applyFont="1" applyFill="1" applyBorder="1" applyAlignment="1">
      <alignment horizontal="left" vertical="center"/>
    </xf>
    <xf numFmtId="0" fontId="4" fillId="33" borderId="173" xfId="0" applyFont="1" applyFill="1" applyBorder="1" applyAlignment="1">
      <alignment horizontal="left" vertical="center"/>
    </xf>
    <xf numFmtId="0" fontId="4" fillId="33" borderId="174" xfId="0" applyFont="1" applyFill="1" applyBorder="1" applyAlignment="1">
      <alignment horizontal="left" vertical="center"/>
    </xf>
    <xf numFmtId="0" fontId="4" fillId="33" borderId="175" xfId="0" applyFont="1" applyFill="1" applyBorder="1" applyAlignment="1">
      <alignment horizontal="left" vertical="center"/>
    </xf>
    <xf numFmtId="0" fontId="4" fillId="33" borderId="176" xfId="0" applyFont="1" applyFill="1" applyBorder="1" applyAlignment="1">
      <alignment horizontal="left" vertical="center"/>
    </xf>
    <xf numFmtId="0" fontId="4" fillId="33" borderId="177" xfId="0" applyFont="1" applyFill="1" applyBorder="1" applyAlignment="1">
      <alignment horizontal="left" vertical="center"/>
    </xf>
    <xf numFmtId="0" fontId="4" fillId="33" borderId="178" xfId="0" applyFont="1" applyFill="1" applyBorder="1" applyAlignment="1">
      <alignment horizontal="left" vertical="center"/>
    </xf>
    <xf numFmtId="0" fontId="4" fillId="33" borderId="179" xfId="0" applyFont="1" applyFill="1" applyBorder="1" applyAlignment="1">
      <alignment horizontal="left" vertical="center"/>
    </xf>
    <xf numFmtId="0" fontId="5" fillId="33" borderId="58" xfId="0" applyFont="1" applyFill="1" applyBorder="1" applyAlignment="1">
      <alignment horizontal="center" vertical="center"/>
    </xf>
    <xf numFmtId="0" fontId="5" fillId="33" borderId="154" xfId="0" applyFont="1" applyFill="1" applyBorder="1" applyAlignment="1">
      <alignment horizontal="center" vertical="center"/>
    </xf>
    <xf numFmtId="0" fontId="5" fillId="33" borderId="134"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180" xfId="0" applyFont="1" applyFill="1" applyBorder="1" applyAlignment="1">
      <alignment horizontal="center" vertical="center"/>
    </xf>
    <xf numFmtId="0" fontId="5" fillId="0" borderId="19" xfId="0" applyFont="1" applyBorder="1" applyAlignment="1">
      <alignment horizontal="distributed" vertical="center"/>
    </xf>
    <xf numFmtId="0" fontId="0" fillId="0" borderId="29" xfId="0" applyBorder="1" applyAlignment="1">
      <alignment horizontal="distributed" vertical="center"/>
    </xf>
    <xf numFmtId="0" fontId="5" fillId="0" borderId="42" xfId="0" applyFont="1" applyBorder="1" applyAlignment="1">
      <alignment horizontal="center" vertical="center" textRotation="255"/>
    </xf>
    <xf numFmtId="0" fontId="5" fillId="0" borderId="154"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33" borderId="16" xfId="0" applyFont="1" applyFill="1" applyBorder="1" applyAlignment="1">
      <alignment horizontal="distributed" vertical="center"/>
    </xf>
    <xf numFmtId="0" fontId="5" fillId="37" borderId="69" xfId="0" applyFont="1" applyFill="1" applyBorder="1" applyAlignment="1">
      <alignment horizontal="distributed" vertical="center"/>
    </xf>
    <xf numFmtId="0" fontId="5" fillId="0" borderId="163" xfId="0" applyFont="1" applyBorder="1" applyAlignment="1">
      <alignment horizontal="center" vertical="center"/>
    </xf>
    <xf numFmtId="0" fontId="5" fillId="0" borderId="151" xfId="0" applyFont="1" applyBorder="1" applyAlignment="1">
      <alignment horizontal="center" vertical="center"/>
    </xf>
    <xf numFmtId="0" fontId="5" fillId="0" borderId="152" xfId="0" applyFont="1" applyBorder="1" applyAlignment="1">
      <alignment horizontal="center" vertical="center"/>
    </xf>
    <xf numFmtId="0" fontId="4" fillId="0" borderId="14" xfId="0" applyFont="1" applyBorder="1" applyAlignment="1">
      <alignment horizontal="distributed" vertical="center"/>
    </xf>
    <xf numFmtId="0" fontId="8" fillId="33" borderId="76" xfId="0" applyFont="1" applyFill="1" applyBorder="1" applyAlignment="1">
      <alignment horizontal="center" vertical="center" wrapText="1"/>
    </xf>
    <xf numFmtId="0" fontId="8" fillId="33" borderId="112" xfId="0" applyFont="1" applyFill="1" applyBorder="1" applyAlignment="1">
      <alignment horizontal="center" vertical="center" wrapText="1"/>
    </xf>
    <xf numFmtId="0" fontId="8" fillId="33" borderId="90"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154"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5" fillId="33" borderId="53"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37" xfId="0" applyFont="1" applyFill="1" applyBorder="1" applyAlignment="1">
      <alignment horizontal="center" vertical="center"/>
    </xf>
    <xf numFmtId="0" fontId="4" fillId="33" borderId="59" xfId="0" applyFont="1" applyFill="1" applyBorder="1" applyAlignment="1">
      <alignment horizontal="center" vertical="center" wrapText="1"/>
    </xf>
    <xf numFmtId="0" fontId="4" fillId="33" borderId="38" xfId="0" applyFont="1" applyFill="1" applyBorder="1" applyAlignment="1">
      <alignment horizontal="center" vertical="center" wrapText="1"/>
    </xf>
    <xf numFmtId="0" fontId="1" fillId="0" borderId="0" xfId="0" applyFont="1" applyAlignment="1">
      <alignment horizontal="left" vertical="center"/>
    </xf>
    <xf numFmtId="0" fontId="5" fillId="33" borderId="171" xfId="0" applyFont="1" applyFill="1" applyBorder="1" applyAlignment="1">
      <alignment horizontal="left" vertical="center" wrapText="1"/>
    </xf>
    <xf numFmtId="0" fontId="5" fillId="33" borderId="172" xfId="0" applyFont="1" applyFill="1" applyBorder="1" applyAlignment="1">
      <alignment horizontal="left" vertical="center"/>
    </xf>
    <xf numFmtId="0" fontId="5" fillId="33" borderId="173" xfId="0" applyFont="1" applyFill="1" applyBorder="1" applyAlignment="1">
      <alignment horizontal="left" vertical="center"/>
    </xf>
    <xf numFmtId="0" fontId="5" fillId="33" borderId="181" xfId="0" applyFont="1" applyFill="1" applyBorder="1" applyAlignment="1">
      <alignment horizontal="left" vertical="center"/>
    </xf>
    <xf numFmtId="0" fontId="5" fillId="33" borderId="182" xfId="0" applyFont="1" applyFill="1" applyBorder="1" applyAlignment="1">
      <alignment horizontal="left" vertical="center"/>
    </xf>
    <xf numFmtId="0" fontId="5" fillId="33" borderId="183" xfId="0" applyFont="1" applyFill="1" applyBorder="1" applyAlignment="1">
      <alignment horizontal="left" vertical="center"/>
    </xf>
    <xf numFmtId="0" fontId="5" fillId="36" borderId="184" xfId="0" applyFont="1" applyFill="1" applyBorder="1" applyAlignment="1">
      <alignment horizontal="center" vertical="center" textRotation="255"/>
    </xf>
    <xf numFmtId="0" fontId="5" fillId="36" borderId="151" xfId="0" applyFont="1" applyFill="1" applyBorder="1" applyAlignment="1">
      <alignment horizontal="center" vertical="center" textRotation="255"/>
    </xf>
    <xf numFmtId="0" fontId="5" fillId="36" borderId="164" xfId="0" applyFont="1" applyFill="1" applyBorder="1" applyAlignment="1">
      <alignment horizontal="center" vertical="center" textRotation="255"/>
    </xf>
    <xf numFmtId="0" fontId="5" fillId="0" borderId="134" xfId="0" applyFont="1" applyBorder="1" applyAlignment="1">
      <alignment horizontal="left" vertical="center"/>
    </xf>
    <xf numFmtId="0" fontId="5" fillId="0" borderId="54" xfId="0" applyFont="1" applyBorder="1" applyAlignment="1">
      <alignment horizontal="left" vertical="center"/>
    </xf>
    <xf numFmtId="0" fontId="5" fillId="0" borderId="180" xfId="0" applyFont="1" applyBorder="1" applyAlignment="1">
      <alignment horizontal="left" vertical="center"/>
    </xf>
    <xf numFmtId="0" fontId="5" fillId="0" borderId="19" xfId="0" applyFont="1" applyBorder="1" applyAlignment="1">
      <alignment horizontal="left" vertical="center"/>
    </xf>
    <xf numFmtId="0" fontId="5" fillId="0" borderId="31" xfId="0" applyFont="1" applyBorder="1" applyAlignment="1">
      <alignment horizontal="left" vertical="center"/>
    </xf>
    <xf numFmtId="0" fontId="5" fillId="0" borderId="29" xfId="0" applyFont="1" applyBorder="1" applyAlignment="1">
      <alignment horizontal="left" vertical="center"/>
    </xf>
    <xf numFmtId="0" fontId="5" fillId="0" borderId="135" xfId="0" applyFont="1" applyBorder="1" applyAlignment="1">
      <alignment horizontal="left" vertical="center"/>
    </xf>
    <xf numFmtId="0" fontId="5" fillId="0" borderId="85" xfId="0" applyFont="1" applyBorder="1" applyAlignment="1">
      <alignment horizontal="left" vertical="center"/>
    </xf>
    <xf numFmtId="0" fontId="5" fillId="0" borderId="131" xfId="0" applyFont="1" applyBorder="1" applyAlignment="1">
      <alignment horizontal="left" vertical="center"/>
    </xf>
    <xf numFmtId="0" fontId="5" fillId="34" borderId="151" xfId="0" applyFont="1" applyFill="1" applyBorder="1" applyAlignment="1">
      <alignment horizontal="center" vertical="center" textRotation="255" shrinkToFit="1"/>
    </xf>
    <xf numFmtId="0" fontId="5" fillId="34" borderId="152" xfId="0" applyFont="1" applyFill="1" applyBorder="1" applyAlignment="1">
      <alignment horizontal="center" vertical="center" textRotation="255" shrinkToFit="1"/>
    </xf>
    <xf numFmtId="0" fontId="5" fillId="0" borderId="141" xfId="0" applyFont="1" applyBorder="1" applyAlignment="1">
      <alignment horizontal="left" vertical="center"/>
    </xf>
    <xf numFmtId="0" fontId="5" fillId="0" borderId="156" xfId="0" applyFont="1" applyBorder="1" applyAlignment="1">
      <alignment horizontal="left" vertical="center"/>
    </xf>
    <xf numFmtId="0" fontId="5" fillId="0" borderId="185" xfId="0" applyFont="1" applyBorder="1" applyAlignment="1">
      <alignment horizontal="left" vertical="center"/>
    </xf>
    <xf numFmtId="0" fontId="5" fillId="0" borderId="136" xfId="0" applyFont="1" applyBorder="1" applyAlignment="1">
      <alignment horizontal="left" vertical="center"/>
    </xf>
    <xf numFmtId="0" fontId="5" fillId="0" borderId="86" xfId="0" applyFont="1" applyBorder="1" applyAlignment="1">
      <alignment horizontal="left" vertical="center"/>
    </xf>
    <xf numFmtId="0" fontId="5" fillId="0" borderId="96" xfId="0" applyFont="1" applyBorder="1" applyAlignment="1">
      <alignment horizontal="left" vertical="center"/>
    </xf>
    <xf numFmtId="0" fontId="0" fillId="0" borderId="38" xfId="0" applyBorder="1" applyAlignment="1">
      <alignment horizontal="center" vertical="center" wrapText="1"/>
    </xf>
    <xf numFmtId="0" fontId="4" fillId="33" borderId="37" xfId="0" applyFont="1" applyFill="1" applyBorder="1" applyAlignment="1">
      <alignment horizontal="center" vertical="center" wrapText="1"/>
    </xf>
    <xf numFmtId="0" fontId="0" fillId="0" borderId="37" xfId="0" applyBorder="1" applyAlignment="1">
      <alignment horizontal="center" vertical="center" wrapText="1"/>
    </xf>
    <xf numFmtId="0" fontId="5" fillId="34" borderId="150" xfId="0" applyFont="1" applyFill="1" applyBorder="1" applyAlignment="1">
      <alignment horizontal="center" vertical="center" textRotation="255" shrinkToFit="1"/>
    </xf>
    <xf numFmtId="0" fontId="5" fillId="0" borderId="16" xfId="0" applyFont="1" applyBorder="1" applyAlignment="1">
      <alignment horizontal="left" vertical="center"/>
    </xf>
    <xf numFmtId="0" fontId="5" fillId="33" borderId="186" xfId="0" applyFont="1" applyFill="1" applyBorder="1" applyAlignment="1">
      <alignment horizontal="left" vertical="center"/>
    </xf>
    <xf numFmtId="0" fontId="5" fillId="33" borderId="187" xfId="0" applyFont="1" applyFill="1" applyBorder="1" applyAlignment="1">
      <alignment horizontal="left" vertical="center"/>
    </xf>
    <xf numFmtId="0" fontId="5" fillId="33" borderId="184" xfId="0" applyFont="1" applyFill="1" applyBorder="1" applyAlignment="1">
      <alignment horizontal="center" vertical="center"/>
    </xf>
    <xf numFmtId="0" fontId="5" fillId="33" borderId="152" xfId="0" applyFont="1" applyFill="1" applyBorder="1" applyAlignment="1">
      <alignment horizontal="center" vertical="center"/>
    </xf>
    <xf numFmtId="178" fontId="5" fillId="0" borderId="52" xfId="0" applyNumberFormat="1" applyFont="1" applyBorder="1" applyAlignment="1">
      <alignment horizontal="center" vertical="center"/>
    </xf>
    <xf numFmtId="0" fontId="5" fillId="0" borderId="43" xfId="0" applyFont="1" applyBorder="1" applyAlignment="1">
      <alignment horizontal="left" vertical="center"/>
    </xf>
    <xf numFmtId="0" fontId="5" fillId="0" borderId="188" xfId="0" applyFont="1" applyBorder="1" applyAlignment="1">
      <alignment horizontal="left" vertical="center"/>
    </xf>
    <xf numFmtId="0" fontId="5" fillId="0" borderId="80" xfId="0" applyFont="1" applyBorder="1" applyAlignment="1">
      <alignment horizontal="left" vertical="center"/>
    </xf>
    <xf numFmtId="0" fontId="4" fillId="33" borderId="61"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5" fillId="33" borderId="171" xfId="0" applyFont="1" applyFill="1" applyBorder="1" applyAlignment="1">
      <alignment horizontal="left" wrapText="1"/>
    </xf>
    <xf numFmtId="0" fontId="5" fillId="33" borderId="172" xfId="0" applyFont="1" applyFill="1" applyBorder="1" applyAlignment="1">
      <alignment horizontal="left"/>
    </xf>
    <xf numFmtId="0" fontId="5" fillId="33" borderId="173" xfId="0" applyFont="1" applyFill="1" applyBorder="1" applyAlignment="1">
      <alignment horizontal="left"/>
    </xf>
    <xf numFmtId="0" fontId="5" fillId="33" borderId="174" xfId="0" applyFont="1" applyFill="1" applyBorder="1" applyAlignment="1">
      <alignment horizontal="left"/>
    </xf>
    <xf numFmtId="0" fontId="5" fillId="33" borderId="175" xfId="0" applyFont="1" applyFill="1" applyBorder="1" applyAlignment="1">
      <alignment horizontal="left"/>
    </xf>
    <xf numFmtId="0" fontId="5" fillId="33" borderId="176" xfId="0" applyFont="1" applyFill="1" applyBorder="1" applyAlignment="1">
      <alignment horizontal="left"/>
    </xf>
    <xf numFmtId="0" fontId="5" fillId="33" borderId="181" xfId="0" applyFont="1" applyFill="1" applyBorder="1" applyAlignment="1">
      <alignment horizontal="left"/>
    </xf>
    <xf numFmtId="0" fontId="5" fillId="33" borderId="182" xfId="0" applyFont="1" applyFill="1" applyBorder="1" applyAlignment="1">
      <alignment horizontal="left"/>
    </xf>
    <xf numFmtId="0" fontId="5" fillId="33" borderId="183" xfId="0" applyFont="1" applyFill="1" applyBorder="1" applyAlignment="1">
      <alignment horizontal="left"/>
    </xf>
    <xf numFmtId="0" fontId="5" fillId="33" borderId="61"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58" xfId="0" applyFont="1" applyFill="1" applyBorder="1" applyAlignment="1">
      <alignment horizontal="center" vertical="center" wrapText="1"/>
    </xf>
    <xf numFmtId="0" fontId="5" fillId="33" borderId="154"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10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43" xfId="0" applyFont="1" applyFill="1" applyBorder="1" applyAlignment="1">
      <alignment horizontal="center" vertical="center"/>
    </xf>
    <xf numFmtId="0" fontId="5" fillId="36" borderId="189" xfId="0" applyFont="1" applyFill="1" applyBorder="1" applyAlignment="1">
      <alignment horizontal="center" vertical="center"/>
    </xf>
    <xf numFmtId="0" fontId="5" fillId="36" borderId="70" xfId="0" applyFont="1" applyFill="1" applyBorder="1" applyAlignment="1">
      <alignment horizontal="center" vertical="center"/>
    </xf>
    <xf numFmtId="0" fontId="5" fillId="36" borderId="71" xfId="0" applyFont="1" applyFill="1" applyBorder="1" applyAlignment="1">
      <alignment horizontal="center" vertical="center"/>
    </xf>
    <xf numFmtId="0" fontId="5" fillId="0" borderId="61" xfId="0" applyFont="1" applyBorder="1" applyAlignment="1">
      <alignment horizontal="distributed"/>
    </xf>
    <xf numFmtId="0" fontId="5" fillId="0" borderId="42" xfId="0" applyFont="1" applyBorder="1" applyAlignment="1">
      <alignment horizontal="center"/>
    </xf>
    <xf numFmtId="0" fontId="5" fillId="0" borderId="154" xfId="0" applyFont="1" applyBorder="1" applyAlignment="1">
      <alignment horizontal="center"/>
    </xf>
    <xf numFmtId="0" fontId="5" fillId="0" borderId="39" xfId="0" applyFont="1" applyBorder="1" applyAlignment="1">
      <alignment horizontal="center"/>
    </xf>
    <xf numFmtId="0" fontId="5" fillId="34" borderId="151" xfId="0" applyFont="1" applyFill="1" applyBorder="1" applyAlignment="1">
      <alignment vertical="center" textRotation="255"/>
    </xf>
    <xf numFmtId="0" fontId="5" fillId="34" borderId="152" xfId="0" applyFont="1" applyFill="1" applyBorder="1" applyAlignment="1">
      <alignment vertical="center" textRotation="255"/>
    </xf>
    <xf numFmtId="0" fontId="5" fillId="0" borderId="18" xfId="0" applyFont="1" applyBorder="1" applyAlignment="1">
      <alignment horizontal="distributed"/>
    </xf>
    <xf numFmtId="0" fontId="5" fillId="0" borderId="37" xfId="0" applyFont="1" applyBorder="1" applyAlignment="1">
      <alignment horizontal="center"/>
    </xf>
    <xf numFmtId="0" fontId="8" fillId="0" borderId="42" xfId="0" applyFont="1" applyBorder="1" applyAlignment="1">
      <alignment horizontal="center" vertical="center" textRotation="255"/>
    </xf>
    <xf numFmtId="0" fontId="8" fillId="0" borderId="154" xfId="0" applyFont="1" applyBorder="1" applyAlignment="1">
      <alignment horizontal="center" vertical="center" textRotation="255"/>
    </xf>
    <xf numFmtId="0" fontId="5" fillId="0" borderId="29" xfId="0" applyFont="1" applyBorder="1" applyAlignment="1">
      <alignment horizontal="distributed" vertical="center"/>
    </xf>
    <xf numFmtId="0" fontId="5" fillId="0" borderId="136" xfId="0" applyFont="1" applyBorder="1" applyAlignment="1">
      <alignment horizontal="distributed" vertical="center"/>
    </xf>
    <xf numFmtId="0" fontId="5" fillId="0" borderId="96" xfId="0" applyFont="1" applyBorder="1" applyAlignment="1">
      <alignment horizontal="distributed" vertical="center"/>
    </xf>
    <xf numFmtId="0" fontId="5" fillId="0" borderId="135" xfId="0" applyFont="1" applyBorder="1" applyAlignment="1">
      <alignment horizontal="distributed" vertical="center"/>
    </xf>
    <xf numFmtId="0" fontId="5" fillId="0" borderId="131" xfId="0" applyFont="1" applyBorder="1" applyAlignment="1">
      <alignment horizontal="distributed" vertical="center"/>
    </xf>
    <xf numFmtId="0" fontId="12" fillId="0" borderId="14" xfId="0" applyFont="1" applyBorder="1" applyAlignment="1">
      <alignment horizontal="center" vertical="center" wrapText="1"/>
    </xf>
    <xf numFmtId="0" fontId="12" fillId="0" borderId="20" xfId="0" applyFont="1" applyBorder="1" applyAlignment="1">
      <alignment horizontal="center" vertical="center" wrapText="1"/>
    </xf>
    <xf numFmtId="0" fontId="12" fillId="39" borderId="54" xfId="0" applyFont="1" applyFill="1" applyBorder="1" applyAlignment="1">
      <alignment horizontal="center" vertical="center"/>
    </xf>
    <xf numFmtId="0" fontId="12" fillId="39" borderId="188" xfId="0" applyFont="1" applyFill="1" applyBorder="1" applyAlignment="1">
      <alignment horizontal="center" vertical="center"/>
    </xf>
    <xf numFmtId="0" fontId="12" fillId="36" borderId="134" xfId="0" applyFont="1" applyFill="1" applyBorder="1" applyAlignment="1">
      <alignment horizontal="center" vertical="center" wrapText="1"/>
    </xf>
    <xf numFmtId="0" fontId="0" fillId="0" borderId="54" xfId="0" applyBorder="1" applyAlignment="1">
      <alignment horizontal="center" vertical="center" wrapText="1"/>
    </xf>
    <xf numFmtId="0" fontId="3" fillId="0" borderId="116" xfId="0" applyFont="1" applyBorder="1" applyAlignment="1">
      <alignment horizontal="center" vertical="center" wrapText="1"/>
    </xf>
    <xf numFmtId="0" fontId="3" fillId="0" borderId="190" xfId="0" applyFont="1" applyBorder="1" applyAlignment="1">
      <alignment horizontal="center" vertical="center" wrapText="1"/>
    </xf>
    <xf numFmtId="0" fontId="12" fillId="0" borderId="74" xfId="0" applyFont="1" applyBorder="1" applyAlignment="1">
      <alignment horizontal="center" vertical="center"/>
    </xf>
    <xf numFmtId="0" fontId="12" fillId="0" borderId="49" xfId="0" applyFont="1" applyBorder="1" applyAlignment="1">
      <alignment horizontal="center" vertical="center"/>
    </xf>
    <xf numFmtId="0" fontId="12" fillId="0" borderId="53" xfId="0" applyFont="1" applyBorder="1" applyAlignment="1">
      <alignment horizontal="center" vertical="center"/>
    </xf>
    <xf numFmtId="0" fontId="12" fillId="0" borderId="73" xfId="0" applyFont="1" applyBorder="1" applyAlignment="1">
      <alignment horizontal="center" vertical="center"/>
    </xf>
    <xf numFmtId="0" fontId="12" fillId="0" borderId="0" xfId="0" applyFont="1" applyBorder="1" applyAlignment="1">
      <alignment horizontal="center" vertical="center"/>
    </xf>
    <xf numFmtId="0" fontId="12" fillId="0" borderId="48" xfId="0" applyFont="1" applyBorder="1" applyAlignment="1">
      <alignment horizontal="center" vertical="center"/>
    </xf>
    <xf numFmtId="0" fontId="12" fillId="0" borderId="191" xfId="0" applyFont="1" applyBorder="1" applyAlignment="1">
      <alignment horizontal="center" vertical="center"/>
    </xf>
    <xf numFmtId="0" fontId="12" fillId="0" borderId="67" xfId="0" applyFont="1" applyBorder="1" applyAlignment="1">
      <alignment horizontal="center" vertical="center"/>
    </xf>
    <xf numFmtId="0" fontId="12" fillId="0" borderId="27" xfId="0" applyFont="1" applyBorder="1" applyAlignment="1">
      <alignment horizontal="center" vertical="center"/>
    </xf>
    <xf numFmtId="0" fontId="12" fillId="37" borderId="44" xfId="0" applyFont="1" applyFill="1" applyBorder="1" applyAlignment="1">
      <alignment horizontal="center" vertical="center" wrapText="1"/>
    </xf>
    <xf numFmtId="0" fontId="0" fillId="0" borderId="49" xfId="0" applyBorder="1" applyAlignment="1">
      <alignment horizontal="center" vertical="center" wrapText="1"/>
    </xf>
    <xf numFmtId="0" fontId="0" fillId="0" borderId="53" xfId="0" applyBorder="1" applyAlignment="1">
      <alignment horizontal="center" vertical="center" wrapText="1"/>
    </xf>
    <xf numFmtId="0" fontId="12" fillId="37" borderId="28"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27" xfId="0" applyBorder="1" applyAlignment="1">
      <alignment horizontal="center" vertical="center" wrapText="1"/>
    </xf>
    <xf numFmtId="0" fontId="0" fillId="0" borderId="188" xfId="0" applyBorder="1" applyAlignment="1">
      <alignment horizontal="center" vertical="center" wrapText="1"/>
    </xf>
    <xf numFmtId="0" fontId="12" fillId="0" borderId="19"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14" xfId="0" applyBorder="1" applyAlignment="1">
      <alignment horizontal="center" vertical="center" wrapText="1"/>
    </xf>
    <xf numFmtId="0" fontId="3" fillId="0" borderId="117" xfId="0" applyFont="1" applyBorder="1" applyAlignment="1">
      <alignment horizontal="center" vertical="center" wrapText="1"/>
    </xf>
    <xf numFmtId="0" fontId="12" fillId="0" borderId="117" xfId="0" applyFont="1" applyBorder="1" applyAlignment="1">
      <alignment horizontal="center" vertical="center" wrapText="1"/>
    </xf>
    <xf numFmtId="0" fontId="12" fillId="0" borderId="190" xfId="0" applyFont="1" applyBorder="1" applyAlignment="1">
      <alignment horizontal="center" vertical="center" wrapText="1"/>
    </xf>
    <xf numFmtId="0" fontId="12" fillId="0" borderId="192" xfId="0" applyFont="1" applyBorder="1" applyAlignment="1">
      <alignment horizontal="center" vertical="center"/>
    </xf>
    <xf numFmtId="0" fontId="12" fillId="0" borderId="193" xfId="0" applyFont="1" applyBorder="1" applyAlignment="1">
      <alignment horizontal="center" vertical="center"/>
    </xf>
    <xf numFmtId="0" fontId="12" fillId="0" borderId="19"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0" fillId="0" borderId="31" xfId="0" applyBorder="1" applyAlignment="1">
      <alignment horizontal="center" vertical="center" wrapText="1"/>
    </xf>
    <xf numFmtId="0" fontId="12" fillId="0" borderId="194" xfId="0" applyFont="1" applyBorder="1" applyAlignment="1">
      <alignment horizontal="center" vertical="center" wrapText="1"/>
    </xf>
    <xf numFmtId="0" fontId="12" fillId="37" borderId="49" xfId="0" applyFont="1" applyFill="1" applyBorder="1" applyAlignment="1">
      <alignment horizontal="left" vertical="center" wrapText="1"/>
    </xf>
    <xf numFmtId="0" fontId="12" fillId="37" borderId="67" xfId="0" applyFont="1" applyFill="1" applyBorder="1" applyAlignment="1">
      <alignment horizontal="left" vertical="center" wrapText="1"/>
    </xf>
    <xf numFmtId="0" fontId="12" fillId="0" borderId="125" xfId="0" applyFont="1" applyBorder="1" applyAlignment="1">
      <alignment horizontal="center" vertical="center" wrapText="1"/>
    </xf>
    <xf numFmtId="0" fontId="12" fillId="0" borderId="195" xfId="0" applyFont="1" applyBorder="1" applyAlignment="1">
      <alignment horizontal="center" vertical="center" wrapText="1"/>
    </xf>
    <xf numFmtId="178" fontId="5" fillId="0" borderId="0" xfId="0" applyNumberFormat="1" applyFont="1" applyBorder="1" applyAlignment="1">
      <alignment vertical="center" wrapText="1"/>
    </xf>
    <xf numFmtId="178" fontId="5" fillId="0" borderId="0" xfId="0" applyNumberFormat="1" applyFont="1" applyBorder="1" applyAlignment="1">
      <alignment vertical="center"/>
    </xf>
    <xf numFmtId="178" fontId="5" fillId="0" borderId="0" xfId="0" applyNumberFormat="1" applyFont="1" applyAlignment="1">
      <alignment vertical="center"/>
    </xf>
    <xf numFmtId="178" fontId="1" fillId="0" borderId="0" xfId="0" applyNumberFormat="1" applyFont="1" applyAlignment="1">
      <alignment horizontal="left" vertical="center"/>
    </xf>
    <xf numFmtId="178" fontId="5" fillId="35" borderId="184" xfId="0" applyNumberFormat="1" applyFont="1" applyFill="1" applyBorder="1" applyAlignment="1">
      <alignment horizontal="center" vertical="center" shrinkToFit="1"/>
    </xf>
    <xf numFmtId="178" fontId="5" fillId="35" borderId="164" xfId="0" applyNumberFormat="1" applyFont="1" applyFill="1" applyBorder="1" applyAlignment="1">
      <alignment horizontal="center" vertical="center" shrinkToFit="1"/>
    </xf>
    <xf numFmtId="178" fontId="4" fillId="33" borderId="134" xfId="0" applyNumberFormat="1" applyFont="1" applyFill="1" applyBorder="1" applyAlignment="1">
      <alignment horizontal="center" vertical="center" shrinkToFit="1"/>
    </xf>
    <xf numFmtId="178" fontId="4" fillId="33" borderId="180" xfId="0" applyNumberFormat="1" applyFont="1" applyFill="1" applyBorder="1" applyAlignment="1">
      <alignment horizontal="center" vertical="center" shrinkToFit="1"/>
    </xf>
    <xf numFmtId="0" fontId="1" fillId="0" borderId="0" xfId="0" applyFont="1" applyFill="1" applyAlignment="1">
      <alignment horizontal="left" vertical="center"/>
    </xf>
    <xf numFmtId="0" fontId="5" fillId="0" borderId="196"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15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7" xfId="0" applyFont="1" applyFill="1" applyBorder="1" applyAlignment="1">
      <alignment horizontal="center" vertical="center"/>
    </xf>
    <xf numFmtId="0" fontId="5" fillId="33" borderId="134"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18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3.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6"/>
  <sheetViews>
    <sheetView tabSelected="1" zoomScalePageLayoutView="0" workbookViewId="0" topLeftCell="A1">
      <selection activeCell="C4" sqref="C4"/>
    </sheetView>
  </sheetViews>
  <sheetFormatPr defaultColWidth="9.00390625" defaultRowHeight="13.5"/>
  <cols>
    <col min="1" max="2" width="3.75390625" style="2" customWidth="1"/>
    <col min="3" max="3" width="21.75390625" style="2" customWidth="1"/>
    <col min="4" max="4" width="64.25390625" style="2" customWidth="1"/>
    <col min="5" max="16384" width="9.00390625" style="2" customWidth="1"/>
  </cols>
  <sheetData>
    <row r="1" spans="1:4" s="1" customFormat="1" ht="21" customHeight="1" thickBot="1">
      <c r="A1" s="489" t="s">
        <v>0</v>
      </c>
      <c r="B1" s="489"/>
      <c r="C1" s="489"/>
      <c r="D1" s="489"/>
    </row>
    <row r="2" spans="1:4" ht="21" customHeight="1" thickBot="1">
      <c r="A2" s="490" t="s">
        <v>1</v>
      </c>
      <c r="B2" s="491"/>
      <c r="C2" s="491"/>
      <c r="D2" s="113" t="s">
        <v>2</v>
      </c>
    </row>
    <row r="3" spans="1:4" ht="46.5" customHeight="1" thickTop="1">
      <c r="A3" s="492" t="s">
        <v>3</v>
      </c>
      <c r="B3" s="495" t="s">
        <v>4</v>
      </c>
      <c r="C3" s="3" t="s">
        <v>5</v>
      </c>
      <c r="D3" s="114" t="s">
        <v>6</v>
      </c>
    </row>
    <row r="4" spans="1:4" ht="46.5" customHeight="1">
      <c r="A4" s="493"/>
      <c r="B4" s="484"/>
      <c r="C4" s="4" t="s">
        <v>274</v>
      </c>
      <c r="D4" s="115" t="s">
        <v>275</v>
      </c>
    </row>
    <row r="5" spans="1:4" ht="46.5" customHeight="1">
      <c r="A5" s="493"/>
      <c r="B5" s="484"/>
      <c r="C5" s="4" t="s">
        <v>7</v>
      </c>
      <c r="D5" s="115" t="s">
        <v>8</v>
      </c>
    </row>
    <row r="6" spans="1:4" ht="46.5" customHeight="1">
      <c r="A6" s="493"/>
      <c r="B6" s="484"/>
      <c r="C6" s="4" t="s">
        <v>9</v>
      </c>
      <c r="D6" s="115" t="s">
        <v>10</v>
      </c>
    </row>
    <row r="7" spans="1:4" ht="46.5" customHeight="1">
      <c r="A7" s="493"/>
      <c r="B7" s="484"/>
      <c r="C7" s="192" t="s">
        <v>276</v>
      </c>
      <c r="D7" s="116" t="s">
        <v>11</v>
      </c>
    </row>
    <row r="8" spans="1:4" ht="46.5" customHeight="1" thickBot="1">
      <c r="A8" s="494"/>
      <c r="B8" s="185" t="s">
        <v>268</v>
      </c>
      <c r="C8" s="191" t="s">
        <v>273</v>
      </c>
      <c r="D8" s="117" t="s">
        <v>277</v>
      </c>
    </row>
    <row r="9" spans="1:4" ht="46.5" customHeight="1" thickTop="1">
      <c r="A9" s="496" t="s">
        <v>12</v>
      </c>
      <c r="B9" s="483" t="s">
        <v>13</v>
      </c>
      <c r="C9" s="5" t="s">
        <v>14</v>
      </c>
      <c r="D9" s="118" t="s">
        <v>15</v>
      </c>
    </row>
    <row r="10" spans="1:4" ht="46.5" customHeight="1">
      <c r="A10" s="497"/>
      <c r="B10" s="484"/>
      <c r="C10" s="4" t="s">
        <v>16</v>
      </c>
      <c r="D10" s="115" t="s">
        <v>17</v>
      </c>
    </row>
    <row r="11" spans="1:4" ht="46.5" customHeight="1">
      <c r="A11" s="497"/>
      <c r="B11" s="484"/>
      <c r="C11" s="4" t="s">
        <v>18</v>
      </c>
      <c r="D11" s="115" t="s">
        <v>19</v>
      </c>
    </row>
    <row r="12" spans="1:4" ht="46.5" customHeight="1">
      <c r="A12" s="497"/>
      <c r="B12" s="484"/>
      <c r="C12" s="4" t="s">
        <v>20</v>
      </c>
      <c r="D12" s="115" t="s">
        <v>21</v>
      </c>
    </row>
    <row r="13" spans="1:4" ht="46.5" customHeight="1">
      <c r="A13" s="497"/>
      <c r="B13" s="484"/>
      <c r="C13" s="6" t="s">
        <v>22</v>
      </c>
      <c r="D13" s="116" t="s">
        <v>272</v>
      </c>
    </row>
    <row r="14" spans="1:4" ht="46.5" customHeight="1">
      <c r="A14" s="497"/>
      <c r="B14" s="485" t="s">
        <v>23</v>
      </c>
      <c r="C14" s="486"/>
      <c r="D14" s="119" t="s">
        <v>24</v>
      </c>
    </row>
    <row r="15" spans="1:4" ht="46.5" customHeight="1">
      <c r="A15" s="497"/>
      <c r="B15" s="487" t="s">
        <v>25</v>
      </c>
      <c r="C15" s="488"/>
      <c r="D15" s="430" t="s">
        <v>26</v>
      </c>
    </row>
    <row r="16" spans="1:4" ht="58.5" customHeight="1" thickBot="1">
      <c r="A16" s="498"/>
      <c r="B16" s="499" t="s">
        <v>325</v>
      </c>
      <c r="C16" s="500"/>
      <c r="D16" s="120" t="s">
        <v>326</v>
      </c>
    </row>
  </sheetData>
  <sheetProtection/>
  <mergeCells count="9">
    <mergeCell ref="B9:B13"/>
    <mergeCell ref="B14:C14"/>
    <mergeCell ref="B15:C15"/>
    <mergeCell ref="A1:D1"/>
    <mergeCell ref="A2:C2"/>
    <mergeCell ref="A3:A8"/>
    <mergeCell ref="B3:B7"/>
    <mergeCell ref="A9:A16"/>
    <mergeCell ref="B16:C16"/>
  </mergeCells>
  <printOptions/>
  <pageMargins left="0.56" right="0.33"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M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3" width="12.75390625" style="7" bestFit="1" customWidth="1"/>
    <col min="14" max="16384" width="9.00390625" style="7" customWidth="1"/>
  </cols>
  <sheetData>
    <row r="1" spans="1:7" ht="21" customHeight="1">
      <c r="A1" s="661" t="s">
        <v>125</v>
      </c>
      <c r="B1" s="661"/>
      <c r="C1" s="661"/>
      <c r="D1" s="661"/>
      <c r="E1" s="661"/>
      <c r="F1" s="661"/>
      <c r="G1" s="661"/>
    </row>
    <row r="2" spans="11:12" ht="21" customHeight="1" thickBot="1">
      <c r="K2" s="53" t="s">
        <v>126</v>
      </c>
      <c r="L2" s="396">
        <f>'表５'!I31</f>
        <v>32543</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3" ht="18.75" customHeight="1">
      <c r="A5" s="668" t="s">
        <v>28</v>
      </c>
      <c r="B5" s="671" t="s">
        <v>110</v>
      </c>
      <c r="C5" s="672"/>
      <c r="D5" s="672"/>
      <c r="E5" s="673"/>
      <c r="F5" s="398">
        <f>G5+K5+L5</f>
        <v>42215961</v>
      </c>
      <c r="G5" s="398">
        <f>SUM(H5:J5)</f>
        <v>39362063</v>
      </c>
      <c r="H5" s="398">
        <f>H6+H14+H15</f>
        <v>7372795</v>
      </c>
      <c r="I5" s="398">
        <f>I6+I14+I15</f>
        <v>20723702</v>
      </c>
      <c r="J5" s="247">
        <f>J6+J14+J15</f>
        <v>11265566</v>
      </c>
      <c r="K5" s="247">
        <f>K6+K14+K15</f>
        <v>2852848</v>
      </c>
      <c r="L5" s="248">
        <f>L6+L14+L15</f>
        <v>1050</v>
      </c>
      <c r="M5" s="96"/>
    </row>
    <row r="6" spans="1:12" ht="18.75" customHeight="1">
      <c r="A6" s="669"/>
      <c r="B6" s="530"/>
      <c r="C6" s="674" t="s">
        <v>111</v>
      </c>
      <c r="D6" s="675"/>
      <c r="E6" s="676"/>
      <c r="F6" s="154">
        <f aca="true" t="shared" si="0" ref="F6:F15">G6+K6+L6</f>
        <v>33087518</v>
      </c>
      <c r="G6" s="154">
        <f aca="true" t="shared" si="1" ref="G6:G15">SUM(H6:J6)</f>
        <v>33073538</v>
      </c>
      <c r="H6" s="154">
        <f>H7+SUM(H10:H13)</f>
        <v>6583943</v>
      </c>
      <c r="I6" s="154">
        <f>I7+SUM(I10:I13)</f>
        <v>20723442</v>
      </c>
      <c r="J6" s="16">
        <f>J7+SUM(J10:J13)</f>
        <v>5766153</v>
      </c>
      <c r="K6" s="16">
        <f>K7+SUM(K10:K13)</f>
        <v>13930</v>
      </c>
      <c r="L6" s="18">
        <f>L7+SUM(L10:L13)</f>
        <v>50</v>
      </c>
    </row>
    <row r="7" spans="1:12" ht="18.75" customHeight="1">
      <c r="A7" s="669"/>
      <c r="B7" s="531"/>
      <c r="C7" s="530"/>
      <c r="D7" s="674" t="s">
        <v>112</v>
      </c>
      <c r="E7" s="676"/>
      <c r="F7" s="154">
        <f t="shared" si="0"/>
        <v>28811972</v>
      </c>
      <c r="G7" s="154">
        <f t="shared" si="1"/>
        <v>28811642</v>
      </c>
      <c r="H7" s="154">
        <f>H8+H9</f>
        <v>6548029</v>
      </c>
      <c r="I7" s="154">
        <f>I8+I9</f>
        <v>20538648</v>
      </c>
      <c r="J7" s="16">
        <f>J8+J9</f>
        <v>1724965</v>
      </c>
      <c r="K7" s="16">
        <f>K8+K9</f>
        <v>330</v>
      </c>
      <c r="L7" s="18">
        <f>L8+L9</f>
        <v>0</v>
      </c>
    </row>
    <row r="8" spans="1:12" ht="18.75" customHeight="1">
      <c r="A8" s="669"/>
      <c r="B8" s="531"/>
      <c r="C8" s="531"/>
      <c r="D8" s="530"/>
      <c r="E8" s="51" t="s">
        <v>303</v>
      </c>
      <c r="F8" s="154">
        <f t="shared" si="0"/>
        <v>18503659</v>
      </c>
      <c r="G8" s="154">
        <f t="shared" si="1"/>
        <v>18503659</v>
      </c>
      <c r="H8" s="478">
        <v>6166956</v>
      </c>
      <c r="I8" s="478">
        <v>12318125</v>
      </c>
      <c r="J8" s="44">
        <v>18578</v>
      </c>
      <c r="K8" s="44">
        <v>0</v>
      </c>
      <c r="L8" s="128">
        <v>0</v>
      </c>
    </row>
    <row r="9" spans="1:12" ht="18.75" customHeight="1">
      <c r="A9" s="669"/>
      <c r="B9" s="531"/>
      <c r="C9" s="531"/>
      <c r="D9" s="534"/>
      <c r="E9" s="11" t="s">
        <v>113</v>
      </c>
      <c r="F9" s="16">
        <f t="shared" si="0"/>
        <v>10308313</v>
      </c>
      <c r="G9" s="16">
        <f t="shared" si="1"/>
        <v>10307983</v>
      </c>
      <c r="H9" s="44">
        <f>77008+272472+31535+58</f>
        <v>381073</v>
      </c>
      <c r="I9" s="44">
        <v>8220523</v>
      </c>
      <c r="J9" s="44">
        <f>64601+17752+1387671+171033+65330</f>
        <v>1706387</v>
      </c>
      <c r="K9" s="44">
        <v>330</v>
      </c>
      <c r="L9" s="128">
        <v>0</v>
      </c>
    </row>
    <row r="10" spans="1:12" ht="18.75" customHeight="1">
      <c r="A10" s="669"/>
      <c r="B10" s="531"/>
      <c r="C10" s="531"/>
      <c r="D10" s="674" t="s">
        <v>114</v>
      </c>
      <c r="E10" s="676"/>
      <c r="F10" s="16">
        <f>G10+K10+L10</f>
        <v>956122</v>
      </c>
      <c r="G10" s="16">
        <f t="shared" si="1"/>
        <v>949172</v>
      </c>
      <c r="H10" s="44">
        <v>3732</v>
      </c>
      <c r="I10" s="44">
        <v>157040</v>
      </c>
      <c r="J10" s="44">
        <v>788400</v>
      </c>
      <c r="K10" s="44">
        <v>6900</v>
      </c>
      <c r="L10" s="128">
        <v>50</v>
      </c>
    </row>
    <row r="11" spans="1:12" ht="18.75" customHeight="1">
      <c r="A11" s="669"/>
      <c r="B11" s="531"/>
      <c r="C11" s="531"/>
      <c r="D11" s="674" t="s">
        <v>115</v>
      </c>
      <c r="E11" s="676"/>
      <c r="F11" s="16">
        <f t="shared" si="0"/>
        <v>1603531</v>
      </c>
      <c r="G11" s="16">
        <f t="shared" si="1"/>
        <v>1603531</v>
      </c>
      <c r="H11" s="44">
        <v>0</v>
      </c>
      <c r="I11" s="44">
        <v>6657</v>
      </c>
      <c r="J11" s="44">
        <v>1596874</v>
      </c>
      <c r="K11" s="44">
        <v>0</v>
      </c>
      <c r="L11" s="128">
        <v>0</v>
      </c>
    </row>
    <row r="12" spans="1:12" ht="18.75" customHeight="1">
      <c r="A12" s="669"/>
      <c r="B12" s="531"/>
      <c r="C12" s="531"/>
      <c r="D12" s="674" t="s">
        <v>116</v>
      </c>
      <c r="E12" s="676"/>
      <c r="F12" s="16">
        <f t="shared" si="0"/>
        <v>1590553</v>
      </c>
      <c r="G12" s="16">
        <f t="shared" si="1"/>
        <v>1583853</v>
      </c>
      <c r="H12" s="44">
        <v>32182</v>
      </c>
      <c r="I12" s="44">
        <v>21097</v>
      </c>
      <c r="J12" s="44">
        <v>1530574</v>
      </c>
      <c r="K12" s="44">
        <v>6700</v>
      </c>
      <c r="L12" s="128">
        <v>0</v>
      </c>
    </row>
    <row r="13" spans="1:12" ht="18.75" customHeight="1">
      <c r="A13" s="669"/>
      <c r="B13" s="531"/>
      <c r="C13" s="534"/>
      <c r="D13" s="674" t="s">
        <v>117</v>
      </c>
      <c r="E13" s="676"/>
      <c r="F13" s="16">
        <f t="shared" si="0"/>
        <v>125340</v>
      </c>
      <c r="G13" s="16">
        <f t="shared" si="1"/>
        <v>125340</v>
      </c>
      <c r="H13" s="44">
        <v>0</v>
      </c>
      <c r="I13" s="44">
        <v>0</v>
      </c>
      <c r="J13" s="44">
        <v>125340</v>
      </c>
      <c r="K13" s="44">
        <v>0</v>
      </c>
      <c r="L13" s="128">
        <v>0</v>
      </c>
    </row>
    <row r="14" spans="1:12" ht="18.75" customHeight="1">
      <c r="A14" s="669"/>
      <c r="B14" s="531"/>
      <c r="C14" s="674" t="s">
        <v>118</v>
      </c>
      <c r="D14" s="675"/>
      <c r="E14" s="676"/>
      <c r="F14" s="16">
        <f t="shared" si="0"/>
        <v>5038312</v>
      </c>
      <c r="G14" s="16">
        <f t="shared" si="1"/>
        <v>2198394</v>
      </c>
      <c r="H14" s="44">
        <v>788852</v>
      </c>
      <c r="I14" s="44">
        <v>260</v>
      </c>
      <c r="J14" s="44">
        <v>1409282</v>
      </c>
      <c r="K14" s="44">
        <v>2838918</v>
      </c>
      <c r="L14" s="128">
        <v>1000</v>
      </c>
    </row>
    <row r="15" spans="1:12" ht="18.75" customHeight="1" thickBot="1">
      <c r="A15" s="670"/>
      <c r="B15" s="532"/>
      <c r="C15" s="677" t="s">
        <v>119</v>
      </c>
      <c r="D15" s="678"/>
      <c r="E15" s="679"/>
      <c r="F15" s="35">
        <f t="shared" si="0"/>
        <v>4090131</v>
      </c>
      <c r="G15" s="35">
        <f t="shared" si="1"/>
        <v>4090131</v>
      </c>
      <c r="H15" s="129">
        <v>0</v>
      </c>
      <c r="I15" s="129">
        <v>0</v>
      </c>
      <c r="J15" s="129">
        <v>4090131</v>
      </c>
      <c r="K15" s="129">
        <v>0</v>
      </c>
      <c r="L15" s="130">
        <v>0</v>
      </c>
    </row>
    <row r="16" spans="1:12" ht="18.75" customHeight="1" thickTop="1">
      <c r="A16" s="680" t="s">
        <v>127</v>
      </c>
      <c r="B16" s="682" t="s">
        <v>110</v>
      </c>
      <c r="C16" s="683"/>
      <c r="D16" s="683"/>
      <c r="E16" s="684"/>
      <c r="F16" s="245">
        <f>ROUND(F5*1000/$L$2,0)</f>
        <v>1297236</v>
      </c>
      <c r="G16" s="245">
        <f aca="true" t="shared" si="2" ref="G16:L16">ROUND(G5*1000/$L$2,0)</f>
        <v>1209540</v>
      </c>
      <c r="H16" s="245">
        <f t="shared" si="2"/>
        <v>226555</v>
      </c>
      <c r="I16" s="245">
        <f t="shared" si="2"/>
        <v>636810</v>
      </c>
      <c r="J16" s="245">
        <f t="shared" si="2"/>
        <v>346175</v>
      </c>
      <c r="K16" s="245">
        <f t="shared" si="2"/>
        <v>87664</v>
      </c>
      <c r="L16" s="246">
        <f t="shared" si="2"/>
        <v>32</v>
      </c>
    </row>
    <row r="17" spans="1:12" ht="18.75" customHeight="1">
      <c r="A17" s="680"/>
      <c r="B17" s="530"/>
      <c r="C17" s="674" t="s">
        <v>111</v>
      </c>
      <c r="D17" s="675"/>
      <c r="E17" s="676"/>
      <c r="F17" s="50">
        <f>ROUND(F6*1000/$L$2,0)</f>
        <v>1016732</v>
      </c>
      <c r="G17" s="50">
        <f aca="true" t="shared" si="3" ref="G17:L17">ROUND(G6*1000/$L$2,0)</f>
        <v>1016303</v>
      </c>
      <c r="H17" s="50">
        <f t="shared" si="3"/>
        <v>202315</v>
      </c>
      <c r="I17" s="50">
        <f t="shared" si="3"/>
        <v>636802</v>
      </c>
      <c r="J17" s="50">
        <f t="shared" si="3"/>
        <v>177186</v>
      </c>
      <c r="K17" s="50">
        <f t="shared" si="3"/>
        <v>428</v>
      </c>
      <c r="L17" s="59">
        <f t="shared" si="3"/>
        <v>2</v>
      </c>
    </row>
    <row r="18" spans="1:12" ht="18.75" customHeight="1">
      <c r="A18" s="680"/>
      <c r="B18" s="531"/>
      <c r="C18" s="530"/>
      <c r="D18" s="674" t="s">
        <v>112</v>
      </c>
      <c r="E18" s="676"/>
      <c r="F18" s="50">
        <f aca="true" t="shared" si="4" ref="F18:L18">ROUND(F7*1000/$L$2,0)</f>
        <v>885351</v>
      </c>
      <c r="G18" s="50">
        <f t="shared" si="4"/>
        <v>885341</v>
      </c>
      <c r="H18" s="50">
        <f t="shared" si="4"/>
        <v>201212</v>
      </c>
      <c r="I18" s="50">
        <f t="shared" si="4"/>
        <v>631123</v>
      </c>
      <c r="J18" s="50">
        <f t="shared" si="4"/>
        <v>53006</v>
      </c>
      <c r="K18" s="50">
        <f t="shared" si="4"/>
        <v>10</v>
      </c>
      <c r="L18" s="59">
        <f t="shared" si="4"/>
        <v>0</v>
      </c>
    </row>
    <row r="19" spans="1:12" ht="18.75" customHeight="1">
      <c r="A19" s="680"/>
      <c r="B19" s="531"/>
      <c r="C19" s="531"/>
      <c r="D19" s="530"/>
      <c r="E19" s="51" t="s">
        <v>304</v>
      </c>
      <c r="F19" s="50">
        <f aca="true" t="shared" si="5" ref="F19:L19">ROUND(F8*1000/$L$2,0)</f>
        <v>568591</v>
      </c>
      <c r="G19" s="50">
        <f t="shared" si="5"/>
        <v>568591</v>
      </c>
      <c r="H19" s="50">
        <f t="shared" si="5"/>
        <v>189502</v>
      </c>
      <c r="I19" s="50">
        <f t="shared" si="5"/>
        <v>378518</v>
      </c>
      <c r="J19" s="50">
        <f t="shared" si="5"/>
        <v>571</v>
      </c>
      <c r="K19" s="50">
        <f t="shared" si="5"/>
        <v>0</v>
      </c>
      <c r="L19" s="59">
        <f t="shared" si="5"/>
        <v>0</v>
      </c>
    </row>
    <row r="20" spans="1:12" ht="18.75" customHeight="1">
      <c r="A20" s="680"/>
      <c r="B20" s="531"/>
      <c r="C20" s="531"/>
      <c r="D20" s="534"/>
      <c r="E20" s="11" t="s">
        <v>113</v>
      </c>
      <c r="F20" s="50">
        <f aca="true" t="shared" si="6" ref="F20:L20">ROUND(F9*1000/$L$2,0)</f>
        <v>316760</v>
      </c>
      <c r="G20" s="50">
        <f t="shared" si="6"/>
        <v>316750</v>
      </c>
      <c r="H20" s="50">
        <f t="shared" si="6"/>
        <v>11710</v>
      </c>
      <c r="I20" s="50">
        <f t="shared" si="6"/>
        <v>252605</v>
      </c>
      <c r="J20" s="50">
        <f t="shared" si="6"/>
        <v>52435</v>
      </c>
      <c r="K20" s="50">
        <f t="shared" si="6"/>
        <v>10</v>
      </c>
      <c r="L20" s="59">
        <f t="shared" si="6"/>
        <v>0</v>
      </c>
    </row>
    <row r="21" spans="1:12" ht="18.75" customHeight="1">
      <c r="A21" s="680"/>
      <c r="B21" s="531"/>
      <c r="C21" s="531"/>
      <c r="D21" s="674" t="s">
        <v>114</v>
      </c>
      <c r="E21" s="676"/>
      <c r="F21" s="50">
        <f aca="true" t="shared" si="7" ref="F21:L21">ROUND(F10*1000/$L$2,0)</f>
        <v>29380</v>
      </c>
      <c r="G21" s="50">
        <f t="shared" si="7"/>
        <v>29167</v>
      </c>
      <c r="H21" s="50">
        <f t="shared" si="7"/>
        <v>115</v>
      </c>
      <c r="I21" s="50">
        <f t="shared" si="7"/>
        <v>4826</v>
      </c>
      <c r="J21" s="50">
        <f t="shared" si="7"/>
        <v>24226</v>
      </c>
      <c r="K21" s="50">
        <f t="shared" si="7"/>
        <v>212</v>
      </c>
      <c r="L21" s="59">
        <f t="shared" si="7"/>
        <v>2</v>
      </c>
    </row>
    <row r="22" spans="1:12" ht="18.75" customHeight="1">
      <c r="A22" s="680"/>
      <c r="B22" s="531"/>
      <c r="C22" s="531"/>
      <c r="D22" s="674" t="s">
        <v>115</v>
      </c>
      <c r="E22" s="676"/>
      <c r="F22" s="50">
        <f aca="true" t="shared" si="8" ref="F22:L22">ROUND(F11*1000/$L$2,0)</f>
        <v>49274</v>
      </c>
      <c r="G22" s="50">
        <f t="shared" si="8"/>
        <v>49274</v>
      </c>
      <c r="H22" s="50">
        <f t="shared" si="8"/>
        <v>0</v>
      </c>
      <c r="I22" s="50">
        <f t="shared" si="8"/>
        <v>205</v>
      </c>
      <c r="J22" s="50">
        <f t="shared" si="8"/>
        <v>49070</v>
      </c>
      <c r="K22" s="50">
        <f t="shared" si="8"/>
        <v>0</v>
      </c>
      <c r="L22" s="59">
        <f t="shared" si="8"/>
        <v>0</v>
      </c>
    </row>
    <row r="23" spans="1:12" ht="18.75" customHeight="1">
      <c r="A23" s="680"/>
      <c r="B23" s="531"/>
      <c r="C23" s="531"/>
      <c r="D23" s="674" t="s">
        <v>116</v>
      </c>
      <c r="E23" s="676"/>
      <c r="F23" s="50">
        <f aca="true" t="shared" si="9" ref="F23:L23">ROUND(F12*1000/$L$2,0)</f>
        <v>48875</v>
      </c>
      <c r="G23" s="50">
        <f t="shared" si="9"/>
        <v>48670</v>
      </c>
      <c r="H23" s="50">
        <f t="shared" si="9"/>
        <v>989</v>
      </c>
      <c r="I23" s="50">
        <f t="shared" si="9"/>
        <v>648</v>
      </c>
      <c r="J23" s="50">
        <f t="shared" si="9"/>
        <v>47032</v>
      </c>
      <c r="K23" s="50">
        <f t="shared" si="9"/>
        <v>206</v>
      </c>
      <c r="L23" s="59">
        <f t="shared" si="9"/>
        <v>0</v>
      </c>
    </row>
    <row r="24" spans="1:12" ht="18.75" customHeight="1">
      <c r="A24" s="680"/>
      <c r="B24" s="531"/>
      <c r="C24" s="534"/>
      <c r="D24" s="674" t="s">
        <v>117</v>
      </c>
      <c r="E24" s="676"/>
      <c r="F24" s="50">
        <f aca="true" t="shared" si="10" ref="F24:L24">ROUND(F13*1000/$L$2,0)</f>
        <v>3852</v>
      </c>
      <c r="G24" s="50">
        <f t="shared" si="10"/>
        <v>3852</v>
      </c>
      <c r="H24" s="50">
        <f t="shared" si="10"/>
        <v>0</v>
      </c>
      <c r="I24" s="50">
        <f t="shared" si="10"/>
        <v>0</v>
      </c>
      <c r="J24" s="50">
        <f t="shared" si="10"/>
        <v>3852</v>
      </c>
      <c r="K24" s="50">
        <f t="shared" si="10"/>
        <v>0</v>
      </c>
      <c r="L24" s="59">
        <f t="shared" si="10"/>
        <v>0</v>
      </c>
    </row>
    <row r="25" spans="1:12" ht="18.75" customHeight="1">
      <c r="A25" s="680"/>
      <c r="B25" s="531"/>
      <c r="C25" s="674" t="s">
        <v>118</v>
      </c>
      <c r="D25" s="675"/>
      <c r="E25" s="676"/>
      <c r="F25" s="50">
        <f aca="true" t="shared" si="11" ref="F25:L25">ROUND(F14*1000/$L$2,0)</f>
        <v>154820</v>
      </c>
      <c r="G25" s="50">
        <f t="shared" si="11"/>
        <v>67554</v>
      </c>
      <c r="H25" s="50">
        <f t="shared" si="11"/>
        <v>24240</v>
      </c>
      <c r="I25" s="50">
        <f t="shared" si="11"/>
        <v>8</v>
      </c>
      <c r="J25" s="50">
        <f t="shared" si="11"/>
        <v>43305</v>
      </c>
      <c r="K25" s="50">
        <f t="shared" si="11"/>
        <v>87236</v>
      </c>
      <c r="L25" s="59">
        <f t="shared" si="11"/>
        <v>31</v>
      </c>
    </row>
    <row r="26" spans="1:12" ht="18.75" customHeight="1" thickBot="1">
      <c r="A26" s="681"/>
      <c r="B26" s="541"/>
      <c r="C26" s="685" t="s">
        <v>119</v>
      </c>
      <c r="D26" s="686"/>
      <c r="E26" s="687"/>
      <c r="F26" s="42">
        <f aca="true" t="shared" si="12" ref="F26:L26">ROUND(F15*1000/$L$2,0)</f>
        <v>125684</v>
      </c>
      <c r="G26" s="42">
        <f t="shared" si="12"/>
        <v>125684</v>
      </c>
      <c r="H26" s="42">
        <f t="shared" si="12"/>
        <v>0</v>
      </c>
      <c r="I26" s="42">
        <f t="shared" si="12"/>
        <v>0</v>
      </c>
      <c r="J26" s="42">
        <f t="shared" si="12"/>
        <v>125684</v>
      </c>
      <c r="K26" s="42">
        <f t="shared" si="12"/>
        <v>0</v>
      </c>
      <c r="L26" s="43">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G1"/>
    <mergeCell ref="A3:E4"/>
    <mergeCell ref="F3:F4"/>
    <mergeCell ref="G3:J3"/>
  </mergeCells>
  <printOptions/>
  <pageMargins left="0.75" right="0.75" top="1" bottom="1" header="0.512" footer="0.512"/>
  <pageSetup horizontalDpi="300" verticalDpi="300" orientation="landscape" paperSize="9" scale="95" r:id="rId1"/>
</worksheet>
</file>

<file path=xl/worksheets/sheet11.xml><?xml version="1.0" encoding="utf-8"?>
<worksheet xmlns="http://schemas.openxmlformats.org/spreadsheetml/2006/main" xmlns:r="http://schemas.openxmlformats.org/officeDocument/2006/relationships">
  <dimension ref="A1:N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661" t="s">
        <v>266</v>
      </c>
      <c r="B1" s="661"/>
      <c r="C1" s="661"/>
      <c r="D1" s="661"/>
      <c r="E1" s="661"/>
      <c r="F1" s="661"/>
      <c r="G1" s="661"/>
      <c r="H1" s="661"/>
    </row>
    <row r="2" spans="11:12" ht="21" customHeight="1" thickBot="1">
      <c r="K2" s="53" t="s">
        <v>126</v>
      </c>
      <c r="L2" s="396">
        <f>'表５'!J31</f>
        <v>1528</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2" ht="18.75" customHeight="1">
      <c r="A5" s="668" t="s">
        <v>28</v>
      </c>
      <c r="B5" s="671" t="s">
        <v>110</v>
      </c>
      <c r="C5" s="672"/>
      <c r="D5" s="672"/>
      <c r="E5" s="673"/>
      <c r="F5" s="247">
        <f>G5+K5+L5</f>
        <v>10031857</v>
      </c>
      <c r="G5" s="247">
        <f>SUM(H5:J5)</f>
        <v>9855857</v>
      </c>
      <c r="H5" s="247">
        <f>H6+H14+H15</f>
        <v>1352017</v>
      </c>
      <c r="I5" s="247">
        <f>I6+I14+I15</f>
        <v>8503840</v>
      </c>
      <c r="J5" s="247">
        <f>J6+J14+J15</f>
        <v>0</v>
      </c>
      <c r="K5" s="247">
        <f>K6+K14+K15</f>
        <v>176000</v>
      </c>
      <c r="L5" s="248">
        <f>L6+L14+L15</f>
        <v>0</v>
      </c>
    </row>
    <row r="6" spans="1:12" ht="18.75" customHeight="1">
      <c r="A6" s="669"/>
      <c r="B6" s="530"/>
      <c r="C6" s="674" t="s">
        <v>111</v>
      </c>
      <c r="D6" s="675"/>
      <c r="E6" s="676"/>
      <c r="F6" s="16">
        <f aca="true" t="shared" si="0" ref="F6:F15">G6+K6+L6</f>
        <v>9258468</v>
      </c>
      <c r="G6" s="16">
        <f aca="true" t="shared" si="1" ref="G6:G15">SUM(H6:J6)</f>
        <v>9258468</v>
      </c>
      <c r="H6" s="16">
        <f>H7+SUM(H10:H13)</f>
        <v>1222009</v>
      </c>
      <c r="I6" s="16">
        <f>I7+SUM(I10:I13)</f>
        <v>8036459</v>
      </c>
      <c r="J6" s="16">
        <f>J7+SUM(J10:J13)</f>
        <v>0</v>
      </c>
      <c r="K6" s="16">
        <f>K7+SUM(K10:K13)</f>
        <v>0</v>
      </c>
      <c r="L6" s="18">
        <f>L7+SUM(L10:L13)</f>
        <v>0</v>
      </c>
    </row>
    <row r="7" spans="1:12" ht="18.75" customHeight="1">
      <c r="A7" s="669"/>
      <c r="B7" s="531"/>
      <c r="C7" s="530"/>
      <c r="D7" s="674" t="s">
        <v>112</v>
      </c>
      <c r="E7" s="676"/>
      <c r="F7" s="16">
        <f t="shared" si="0"/>
        <v>8657301</v>
      </c>
      <c r="G7" s="16">
        <f t="shared" si="1"/>
        <v>8657301</v>
      </c>
      <c r="H7" s="16">
        <f>H8+H9</f>
        <v>1098883</v>
      </c>
      <c r="I7" s="16">
        <f>I8+I9</f>
        <v>7558418</v>
      </c>
      <c r="J7" s="16">
        <f>J8+J9</f>
        <v>0</v>
      </c>
      <c r="K7" s="16">
        <f>K8+K9</f>
        <v>0</v>
      </c>
      <c r="L7" s="18">
        <f>L8+L9</f>
        <v>0</v>
      </c>
    </row>
    <row r="8" spans="1:12" ht="18.75" customHeight="1">
      <c r="A8" s="669"/>
      <c r="B8" s="531"/>
      <c r="C8" s="531"/>
      <c r="D8" s="530"/>
      <c r="E8" s="51" t="s">
        <v>303</v>
      </c>
      <c r="F8" s="16">
        <f t="shared" si="0"/>
        <v>5102976</v>
      </c>
      <c r="G8" s="16">
        <f t="shared" si="1"/>
        <v>5102976</v>
      </c>
      <c r="H8" s="44">
        <v>1018130</v>
      </c>
      <c r="I8" s="44">
        <v>4084846</v>
      </c>
      <c r="J8" s="44">
        <v>0</v>
      </c>
      <c r="K8" s="44">
        <v>0</v>
      </c>
      <c r="L8" s="128">
        <v>0</v>
      </c>
    </row>
    <row r="9" spans="1:12" ht="18.75" customHeight="1">
      <c r="A9" s="669"/>
      <c r="B9" s="531"/>
      <c r="C9" s="531"/>
      <c r="D9" s="534"/>
      <c r="E9" s="11" t="s">
        <v>113</v>
      </c>
      <c r="F9" s="16">
        <f t="shared" si="0"/>
        <v>3554325</v>
      </c>
      <c r="G9" s="16">
        <f t="shared" si="1"/>
        <v>3554325</v>
      </c>
      <c r="H9" s="44">
        <f>40168+39292+1293</f>
        <v>80753</v>
      </c>
      <c r="I9" s="479">
        <f>162571+157644+1159923+1248059+745375</f>
        <v>3473572</v>
      </c>
      <c r="J9" s="44">
        <v>0</v>
      </c>
      <c r="K9" s="44">
        <v>0</v>
      </c>
      <c r="L9" s="128">
        <v>0</v>
      </c>
    </row>
    <row r="10" spans="1:12" ht="18.75" customHeight="1">
      <c r="A10" s="669"/>
      <c r="B10" s="531"/>
      <c r="C10" s="531"/>
      <c r="D10" s="674" t="s">
        <v>114</v>
      </c>
      <c r="E10" s="676"/>
      <c r="F10" s="16">
        <f>G10+K10+L10</f>
        <v>70842</v>
      </c>
      <c r="G10" s="16">
        <f t="shared" si="1"/>
        <v>70842</v>
      </c>
      <c r="H10" s="44">
        <v>1805</v>
      </c>
      <c r="I10" s="44">
        <v>69037</v>
      </c>
      <c r="J10" s="44">
        <v>0</v>
      </c>
      <c r="K10" s="44">
        <v>0</v>
      </c>
      <c r="L10" s="128">
        <v>0</v>
      </c>
    </row>
    <row r="11" spans="1:12" ht="18.75" customHeight="1">
      <c r="A11" s="669"/>
      <c r="B11" s="531"/>
      <c r="C11" s="531"/>
      <c r="D11" s="674" t="s">
        <v>115</v>
      </c>
      <c r="E11" s="676"/>
      <c r="F11" s="16">
        <f t="shared" si="0"/>
        <v>284660</v>
      </c>
      <c r="G11" s="16">
        <f t="shared" si="1"/>
        <v>284660</v>
      </c>
      <c r="H11" s="44">
        <v>19977</v>
      </c>
      <c r="I11" s="44">
        <v>264683</v>
      </c>
      <c r="J11" s="44">
        <v>0</v>
      </c>
      <c r="K11" s="44">
        <v>0</v>
      </c>
      <c r="L11" s="128">
        <v>0</v>
      </c>
    </row>
    <row r="12" spans="1:12" ht="18.75" customHeight="1">
      <c r="A12" s="669"/>
      <c r="B12" s="531"/>
      <c r="C12" s="531"/>
      <c r="D12" s="674" t="s">
        <v>116</v>
      </c>
      <c r="E12" s="676"/>
      <c r="F12" s="16">
        <f t="shared" si="0"/>
        <v>240498</v>
      </c>
      <c r="G12" s="16">
        <f t="shared" si="1"/>
        <v>240498</v>
      </c>
      <c r="H12" s="44">
        <v>101268</v>
      </c>
      <c r="I12" s="44">
        <v>139230</v>
      </c>
      <c r="J12" s="44">
        <v>0</v>
      </c>
      <c r="K12" s="44">
        <v>0</v>
      </c>
      <c r="L12" s="128">
        <v>0</v>
      </c>
    </row>
    <row r="13" spans="1:12" ht="18.75" customHeight="1">
      <c r="A13" s="669"/>
      <c r="B13" s="531"/>
      <c r="C13" s="534"/>
      <c r="D13" s="674" t="s">
        <v>117</v>
      </c>
      <c r="E13" s="676"/>
      <c r="F13" s="16">
        <f t="shared" si="0"/>
        <v>5167</v>
      </c>
      <c r="G13" s="16">
        <f t="shared" si="1"/>
        <v>5167</v>
      </c>
      <c r="H13" s="44">
        <v>76</v>
      </c>
      <c r="I13" s="44">
        <v>5091</v>
      </c>
      <c r="J13" s="44">
        <v>0</v>
      </c>
      <c r="K13" s="44">
        <v>0</v>
      </c>
      <c r="L13" s="128">
        <v>0</v>
      </c>
    </row>
    <row r="14" spans="1:12" ht="18.75" customHeight="1">
      <c r="A14" s="669"/>
      <c r="B14" s="531"/>
      <c r="C14" s="674" t="s">
        <v>118</v>
      </c>
      <c r="D14" s="675"/>
      <c r="E14" s="676"/>
      <c r="F14" s="16">
        <f t="shared" si="0"/>
        <v>620749</v>
      </c>
      <c r="G14" s="16">
        <f t="shared" si="1"/>
        <v>444749</v>
      </c>
      <c r="H14" s="44">
        <v>130008</v>
      </c>
      <c r="I14" s="44">
        <v>314741</v>
      </c>
      <c r="J14" s="44">
        <v>0</v>
      </c>
      <c r="K14" s="44">
        <v>176000</v>
      </c>
      <c r="L14" s="128">
        <v>0</v>
      </c>
    </row>
    <row r="15" spans="1:12" ht="18.75" customHeight="1" thickBot="1">
      <c r="A15" s="670"/>
      <c r="B15" s="532"/>
      <c r="C15" s="677" t="s">
        <v>119</v>
      </c>
      <c r="D15" s="678"/>
      <c r="E15" s="679"/>
      <c r="F15" s="35">
        <f t="shared" si="0"/>
        <v>152640</v>
      </c>
      <c r="G15" s="35">
        <f t="shared" si="1"/>
        <v>152640</v>
      </c>
      <c r="H15" s="129">
        <v>0</v>
      </c>
      <c r="I15" s="129">
        <v>152640</v>
      </c>
      <c r="J15" s="129">
        <v>0</v>
      </c>
      <c r="K15" s="129">
        <v>0</v>
      </c>
      <c r="L15" s="130">
        <v>0</v>
      </c>
    </row>
    <row r="16" spans="1:14" ht="18.75" customHeight="1" thickTop="1">
      <c r="A16" s="680" t="s">
        <v>127</v>
      </c>
      <c r="B16" s="682" t="s">
        <v>110</v>
      </c>
      <c r="C16" s="683"/>
      <c r="D16" s="683"/>
      <c r="E16" s="684"/>
      <c r="F16" s="245">
        <f>ROUND(F5*1000/$L$2,0)</f>
        <v>6565351</v>
      </c>
      <c r="G16" s="245">
        <f aca="true" t="shared" si="2" ref="G16:L16">ROUND(G5*1000/$L$2,0)</f>
        <v>6450168</v>
      </c>
      <c r="H16" s="245">
        <f t="shared" si="2"/>
        <v>884828</v>
      </c>
      <c r="I16" s="245">
        <f t="shared" si="2"/>
        <v>5565340</v>
      </c>
      <c r="J16" s="245">
        <f t="shared" si="2"/>
        <v>0</v>
      </c>
      <c r="K16" s="245">
        <f t="shared" si="2"/>
        <v>115183</v>
      </c>
      <c r="L16" s="246">
        <f t="shared" si="2"/>
        <v>0</v>
      </c>
      <c r="M16" s="126" t="s">
        <v>321</v>
      </c>
      <c r="N16" s="126" t="s">
        <v>305</v>
      </c>
    </row>
    <row r="17" spans="1:12" ht="18.75" customHeight="1">
      <c r="A17" s="680"/>
      <c r="B17" s="530"/>
      <c r="C17" s="674" t="s">
        <v>111</v>
      </c>
      <c r="D17" s="675"/>
      <c r="E17" s="676"/>
      <c r="F17" s="50">
        <f aca="true" t="shared" si="3" ref="F17:L17">ROUND(F6*1000/$L$2,0)</f>
        <v>6059207</v>
      </c>
      <c r="G17" s="50">
        <f t="shared" si="3"/>
        <v>6059207</v>
      </c>
      <c r="H17" s="50">
        <f t="shared" si="3"/>
        <v>799744</v>
      </c>
      <c r="I17" s="50">
        <f t="shared" si="3"/>
        <v>5259463</v>
      </c>
      <c r="J17" s="50">
        <f t="shared" si="3"/>
        <v>0</v>
      </c>
      <c r="K17" s="50">
        <f t="shared" si="3"/>
        <v>0</v>
      </c>
      <c r="L17" s="59">
        <f t="shared" si="3"/>
        <v>0</v>
      </c>
    </row>
    <row r="18" spans="1:12" ht="18.75" customHeight="1">
      <c r="A18" s="680"/>
      <c r="B18" s="531"/>
      <c r="C18" s="530"/>
      <c r="D18" s="674" t="s">
        <v>112</v>
      </c>
      <c r="E18" s="676"/>
      <c r="F18" s="50">
        <f aca="true" t="shared" si="4" ref="F18:L18">ROUND(F7*1000/$L$2,0)</f>
        <v>5665773</v>
      </c>
      <c r="G18" s="50">
        <f t="shared" si="4"/>
        <v>5665773</v>
      </c>
      <c r="H18" s="50">
        <f t="shared" si="4"/>
        <v>719164</v>
      </c>
      <c r="I18" s="50">
        <f t="shared" si="4"/>
        <v>4946609</v>
      </c>
      <c r="J18" s="50">
        <f t="shared" si="4"/>
        <v>0</v>
      </c>
      <c r="K18" s="50">
        <f t="shared" si="4"/>
        <v>0</v>
      </c>
      <c r="L18" s="59">
        <f t="shared" si="4"/>
        <v>0</v>
      </c>
    </row>
    <row r="19" spans="1:12" ht="18.75" customHeight="1">
      <c r="A19" s="680"/>
      <c r="B19" s="531"/>
      <c r="C19" s="531"/>
      <c r="D19" s="530"/>
      <c r="E19" s="51" t="s">
        <v>304</v>
      </c>
      <c r="F19" s="50">
        <f aca="true" t="shared" si="5" ref="F19:L19">ROUND(F8*1000/$L$2,0)</f>
        <v>3339644</v>
      </c>
      <c r="G19" s="50">
        <f t="shared" si="5"/>
        <v>3339644</v>
      </c>
      <c r="H19" s="50">
        <f t="shared" si="5"/>
        <v>666315</v>
      </c>
      <c r="I19" s="50">
        <f t="shared" si="5"/>
        <v>2673329</v>
      </c>
      <c r="J19" s="50">
        <f t="shared" si="5"/>
        <v>0</v>
      </c>
      <c r="K19" s="50">
        <f t="shared" si="5"/>
        <v>0</v>
      </c>
      <c r="L19" s="59">
        <f t="shared" si="5"/>
        <v>0</v>
      </c>
    </row>
    <row r="20" spans="1:12" ht="18.75" customHeight="1">
      <c r="A20" s="680"/>
      <c r="B20" s="531"/>
      <c r="C20" s="531"/>
      <c r="D20" s="534"/>
      <c r="E20" s="11" t="s">
        <v>113</v>
      </c>
      <c r="F20" s="50">
        <f aca="true" t="shared" si="6" ref="F20:L20">ROUND(F9*1000/$L$2,0)</f>
        <v>2326129</v>
      </c>
      <c r="G20" s="50">
        <f t="shared" si="6"/>
        <v>2326129</v>
      </c>
      <c r="H20" s="50">
        <f t="shared" si="6"/>
        <v>52849</v>
      </c>
      <c r="I20" s="50">
        <f t="shared" si="6"/>
        <v>2273280</v>
      </c>
      <c r="J20" s="50">
        <f t="shared" si="6"/>
        <v>0</v>
      </c>
      <c r="K20" s="50">
        <f t="shared" si="6"/>
        <v>0</v>
      </c>
      <c r="L20" s="59">
        <f t="shared" si="6"/>
        <v>0</v>
      </c>
    </row>
    <row r="21" spans="1:12" ht="18.75" customHeight="1">
      <c r="A21" s="680"/>
      <c r="B21" s="531"/>
      <c r="C21" s="531"/>
      <c r="D21" s="674" t="s">
        <v>114</v>
      </c>
      <c r="E21" s="676"/>
      <c r="F21" s="50">
        <f aca="true" t="shared" si="7" ref="F21:L21">ROUND(F10*1000/$L$2,0)</f>
        <v>46363</v>
      </c>
      <c r="G21" s="50">
        <f t="shared" si="7"/>
        <v>46363</v>
      </c>
      <c r="H21" s="50">
        <f t="shared" si="7"/>
        <v>1181</v>
      </c>
      <c r="I21" s="50">
        <f t="shared" si="7"/>
        <v>45181</v>
      </c>
      <c r="J21" s="50">
        <f t="shared" si="7"/>
        <v>0</v>
      </c>
      <c r="K21" s="50">
        <f t="shared" si="7"/>
        <v>0</v>
      </c>
      <c r="L21" s="59">
        <f t="shared" si="7"/>
        <v>0</v>
      </c>
    </row>
    <row r="22" spans="1:12" ht="18.75" customHeight="1">
      <c r="A22" s="680"/>
      <c r="B22" s="531"/>
      <c r="C22" s="531"/>
      <c r="D22" s="674" t="s">
        <v>115</v>
      </c>
      <c r="E22" s="676"/>
      <c r="F22" s="50">
        <f aca="true" t="shared" si="8" ref="F22:L22">ROUND(F11*1000/$L$2,0)</f>
        <v>186296</v>
      </c>
      <c r="G22" s="50">
        <f t="shared" si="8"/>
        <v>186296</v>
      </c>
      <c r="H22" s="50">
        <f t="shared" si="8"/>
        <v>13074</v>
      </c>
      <c r="I22" s="50">
        <f t="shared" si="8"/>
        <v>173222</v>
      </c>
      <c r="J22" s="50">
        <f t="shared" si="8"/>
        <v>0</v>
      </c>
      <c r="K22" s="50">
        <f t="shared" si="8"/>
        <v>0</v>
      </c>
      <c r="L22" s="59">
        <f t="shared" si="8"/>
        <v>0</v>
      </c>
    </row>
    <row r="23" spans="1:12" ht="18.75" customHeight="1">
      <c r="A23" s="680"/>
      <c r="B23" s="531"/>
      <c r="C23" s="531"/>
      <c r="D23" s="674" t="s">
        <v>116</v>
      </c>
      <c r="E23" s="676"/>
      <c r="F23" s="50">
        <f aca="true" t="shared" si="9" ref="F23:L23">ROUND(F12*1000/$L$2,0)</f>
        <v>157394</v>
      </c>
      <c r="G23" s="50">
        <f t="shared" si="9"/>
        <v>157394</v>
      </c>
      <c r="H23" s="50">
        <f t="shared" si="9"/>
        <v>66275</v>
      </c>
      <c r="I23" s="50">
        <f t="shared" si="9"/>
        <v>91119</v>
      </c>
      <c r="J23" s="50">
        <f t="shared" si="9"/>
        <v>0</v>
      </c>
      <c r="K23" s="50">
        <f t="shared" si="9"/>
        <v>0</v>
      </c>
      <c r="L23" s="59">
        <f t="shared" si="9"/>
        <v>0</v>
      </c>
    </row>
    <row r="24" spans="1:12" ht="18.75" customHeight="1">
      <c r="A24" s="680"/>
      <c r="B24" s="531"/>
      <c r="C24" s="534"/>
      <c r="D24" s="674" t="s">
        <v>117</v>
      </c>
      <c r="E24" s="676"/>
      <c r="F24" s="50">
        <f aca="true" t="shared" si="10" ref="F24:L24">ROUND(F13*1000/$L$2,0)</f>
        <v>3382</v>
      </c>
      <c r="G24" s="50">
        <f t="shared" si="10"/>
        <v>3382</v>
      </c>
      <c r="H24" s="50">
        <f t="shared" si="10"/>
        <v>50</v>
      </c>
      <c r="I24" s="50">
        <f t="shared" si="10"/>
        <v>3332</v>
      </c>
      <c r="J24" s="50">
        <f t="shared" si="10"/>
        <v>0</v>
      </c>
      <c r="K24" s="50">
        <f t="shared" si="10"/>
        <v>0</v>
      </c>
      <c r="L24" s="59">
        <f t="shared" si="10"/>
        <v>0</v>
      </c>
    </row>
    <row r="25" spans="1:12" ht="18.75" customHeight="1">
      <c r="A25" s="680"/>
      <c r="B25" s="531"/>
      <c r="C25" s="674" t="s">
        <v>118</v>
      </c>
      <c r="D25" s="675"/>
      <c r="E25" s="676"/>
      <c r="F25" s="50">
        <f aca="true" t="shared" si="11" ref="F25:L25">ROUND(F14*1000/$L$2,0)</f>
        <v>406249</v>
      </c>
      <c r="G25" s="50">
        <f t="shared" si="11"/>
        <v>291066</v>
      </c>
      <c r="H25" s="50">
        <f t="shared" si="11"/>
        <v>85084</v>
      </c>
      <c r="I25" s="50">
        <f t="shared" si="11"/>
        <v>205982</v>
      </c>
      <c r="J25" s="50">
        <f t="shared" si="11"/>
        <v>0</v>
      </c>
      <c r="K25" s="50">
        <f t="shared" si="11"/>
        <v>115183</v>
      </c>
      <c r="L25" s="59">
        <f t="shared" si="11"/>
        <v>0</v>
      </c>
    </row>
    <row r="26" spans="1:12" ht="18.75" customHeight="1" thickBot="1">
      <c r="A26" s="681"/>
      <c r="B26" s="541"/>
      <c r="C26" s="685" t="s">
        <v>119</v>
      </c>
      <c r="D26" s="686"/>
      <c r="E26" s="687"/>
      <c r="F26" s="42">
        <f aca="true" t="shared" si="12" ref="F26:L26">ROUND(F15*1000/$L$2,0)</f>
        <v>99895</v>
      </c>
      <c r="G26" s="42">
        <f t="shared" si="12"/>
        <v>99895</v>
      </c>
      <c r="H26" s="42">
        <f t="shared" si="12"/>
        <v>0</v>
      </c>
      <c r="I26" s="42">
        <f t="shared" si="12"/>
        <v>99895</v>
      </c>
      <c r="J26" s="42">
        <f t="shared" si="12"/>
        <v>0</v>
      </c>
      <c r="K26" s="42">
        <f t="shared" si="12"/>
        <v>0</v>
      </c>
      <c r="L26" s="43">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H1"/>
    <mergeCell ref="A3:E4"/>
    <mergeCell ref="F3:F4"/>
    <mergeCell ref="G3:J3"/>
  </mergeCells>
  <printOptions/>
  <pageMargins left="0.7" right="0.57" top="1" bottom="1" header="0.512" footer="0.512"/>
  <pageSetup horizontalDpi="300" verticalDpi="300" orientation="landscape" paperSize="9" scale="95" r:id="rId1"/>
</worksheet>
</file>

<file path=xl/worksheets/sheet12.xml><?xml version="1.0" encoding="utf-8"?>
<worksheet xmlns="http://schemas.openxmlformats.org/spreadsheetml/2006/main" xmlns:r="http://schemas.openxmlformats.org/officeDocument/2006/relationships">
  <dimension ref="A1:N27"/>
  <sheetViews>
    <sheetView zoomScalePageLayoutView="0" workbookViewId="0" topLeftCell="A1">
      <selection activeCell="Q10" sqref="Q10"/>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3" width="9.00390625" style="7" customWidth="1"/>
    <col min="14" max="14" width="12.75390625" style="7" bestFit="1" customWidth="1"/>
    <col min="15" max="16384" width="9.00390625" style="7" customWidth="1"/>
  </cols>
  <sheetData>
    <row r="1" spans="1:8" ht="21" customHeight="1">
      <c r="A1" s="661" t="s">
        <v>128</v>
      </c>
      <c r="B1" s="661"/>
      <c r="C1" s="661"/>
      <c r="D1" s="661"/>
      <c r="E1" s="661"/>
      <c r="F1" s="661"/>
      <c r="G1" s="661"/>
      <c r="H1" s="661"/>
    </row>
    <row r="2" spans="11:12" ht="21" customHeight="1" thickBot="1">
      <c r="K2" s="53" t="s">
        <v>126</v>
      </c>
      <c r="L2" s="396">
        <f>'表５'!K31</f>
        <v>24701</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4" ht="18.75" customHeight="1">
      <c r="A5" s="668" t="s">
        <v>28</v>
      </c>
      <c r="B5" s="671" t="s">
        <v>110</v>
      </c>
      <c r="C5" s="672"/>
      <c r="D5" s="672"/>
      <c r="E5" s="673"/>
      <c r="F5" s="247">
        <f aca="true" t="shared" si="0" ref="F5:F15">G5+K5+L5</f>
        <v>29382144</v>
      </c>
      <c r="G5" s="247">
        <f>SUM(H5:J5)</f>
        <v>29354144</v>
      </c>
      <c r="H5" s="247">
        <f>H6+H14+H15</f>
        <v>199265</v>
      </c>
      <c r="I5" s="247">
        <f>I6+I14+I15</f>
        <v>29154879</v>
      </c>
      <c r="J5" s="247">
        <f>J6+J14+J15</f>
        <v>0</v>
      </c>
      <c r="K5" s="247">
        <f>K6+K14+K15</f>
        <v>28000</v>
      </c>
      <c r="L5" s="248">
        <f>L6+L14+L15</f>
        <v>0</v>
      </c>
      <c r="N5" s="96"/>
    </row>
    <row r="6" spans="1:14" ht="18.75" customHeight="1">
      <c r="A6" s="669"/>
      <c r="B6" s="530"/>
      <c r="C6" s="674" t="s">
        <v>111</v>
      </c>
      <c r="D6" s="675"/>
      <c r="E6" s="676"/>
      <c r="F6" s="16">
        <f t="shared" si="0"/>
        <v>27363886</v>
      </c>
      <c r="G6" s="16">
        <f aca="true" t="shared" si="1" ref="G6:G15">SUM(H6:J6)</f>
        <v>27363886</v>
      </c>
      <c r="H6" s="16">
        <f>H7+SUM(H10:H13)</f>
        <v>169813</v>
      </c>
      <c r="I6" s="16">
        <f>I7+SUM(I10:I13)</f>
        <v>27194073</v>
      </c>
      <c r="J6" s="16">
        <f>J7+SUM(J10:J13)</f>
        <v>0</v>
      </c>
      <c r="K6" s="16">
        <f>K7+SUM(K10:K13)</f>
        <v>0</v>
      </c>
      <c r="L6" s="18">
        <f>L7+SUM(L10:L13)</f>
        <v>0</v>
      </c>
      <c r="N6" s="96"/>
    </row>
    <row r="7" spans="1:12" ht="18.75" customHeight="1">
      <c r="A7" s="669"/>
      <c r="B7" s="531"/>
      <c r="C7" s="530"/>
      <c r="D7" s="674" t="s">
        <v>112</v>
      </c>
      <c r="E7" s="676"/>
      <c r="F7" s="16">
        <f t="shared" si="0"/>
        <v>22512551</v>
      </c>
      <c r="G7" s="16">
        <f t="shared" si="1"/>
        <v>22512551</v>
      </c>
      <c r="H7" s="16">
        <f>H8+H9</f>
        <v>1686</v>
      </c>
      <c r="I7" s="16">
        <f>I8+I9</f>
        <v>22510865</v>
      </c>
      <c r="J7" s="16">
        <f>J8+J9</f>
        <v>0</v>
      </c>
      <c r="K7" s="16">
        <f>K8+K9</f>
        <v>0</v>
      </c>
      <c r="L7" s="18">
        <f>L8+L9</f>
        <v>0</v>
      </c>
    </row>
    <row r="8" spans="1:12" ht="18.75" customHeight="1">
      <c r="A8" s="669"/>
      <c r="B8" s="531"/>
      <c r="C8" s="531"/>
      <c r="D8" s="530"/>
      <c r="E8" s="51" t="s">
        <v>303</v>
      </c>
      <c r="F8" s="16">
        <f t="shared" si="0"/>
        <v>14487584</v>
      </c>
      <c r="G8" s="16">
        <f t="shared" si="1"/>
        <v>14487584</v>
      </c>
      <c r="H8" s="44">
        <v>0</v>
      </c>
      <c r="I8" s="44">
        <v>14487584</v>
      </c>
      <c r="J8" s="44">
        <v>0</v>
      </c>
      <c r="K8" s="44">
        <v>0</v>
      </c>
      <c r="L8" s="128">
        <v>0</v>
      </c>
    </row>
    <row r="9" spans="1:12" ht="18.75" customHeight="1">
      <c r="A9" s="669"/>
      <c r="B9" s="531"/>
      <c r="C9" s="531"/>
      <c r="D9" s="534"/>
      <c r="E9" s="11" t="s">
        <v>113</v>
      </c>
      <c r="F9" s="16">
        <f t="shared" si="0"/>
        <v>8024967</v>
      </c>
      <c r="G9" s="16">
        <f t="shared" si="1"/>
        <v>8024967</v>
      </c>
      <c r="H9" s="44">
        <f>175+1511</f>
        <v>1686</v>
      </c>
      <c r="I9" s="44">
        <f>217601+1014883+1576775+3419166+1853+1793003</f>
        <v>8023281</v>
      </c>
      <c r="J9" s="44">
        <v>0</v>
      </c>
      <c r="K9" s="44">
        <v>0</v>
      </c>
      <c r="L9" s="128">
        <v>0</v>
      </c>
    </row>
    <row r="10" spans="1:12" ht="18.75" customHeight="1">
      <c r="A10" s="669"/>
      <c r="B10" s="531"/>
      <c r="C10" s="531"/>
      <c r="D10" s="674" t="s">
        <v>114</v>
      </c>
      <c r="E10" s="676"/>
      <c r="F10" s="16">
        <f t="shared" si="0"/>
        <v>673433</v>
      </c>
      <c r="G10" s="16">
        <f t="shared" si="1"/>
        <v>673433</v>
      </c>
      <c r="H10" s="44">
        <v>4802</v>
      </c>
      <c r="I10" s="44">
        <v>668631</v>
      </c>
      <c r="J10" s="44">
        <v>0</v>
      </c>
      <c r="K10" s="44">
        <v>0</v>
      </c>
      <c r="L10" s="128">
        <v>0</v>
      </c>
    </row>
    <row r="11" spans="1:12" ht="18.75" customHeight="1">
      <c r="A11" s="669"/>
      <c r="B11" s="531"/>
      <c r="C11" s="531"/>
      <c r="D11" s="674" t="s">
        <v>115</v>
      </c>
      <c r="E11" s="676"/>
      <c r="F11" s="16">
        <f t="shared" si="0"/>
        <v>1091511</v>
      </c>
      <c r="G11" s="16">
        <f t="shared" si="1"/>
        <v>1091511</v>
      </c>
      <c r="H11" s="44">
        <v>39388</v>
      </c>
      <c r="I11" s="44">
        <v>1052123</v>
      </c>
      <c r="J11" s="44">
        <v>0</v>
      </c>
      <c r="K11" s="44">
        <v>0</v>
      </c>
      <c r="L11" s="128">
        <v>0</v>
      </c>
    </row>
    <row r="12" spans="1:12" ht="18.75" customHeight="1">
      <c r="A12" s="669"/>
      <c r="B12" s="531"/>
      <c r="C12" s="531"/>
      <c r="D12" s="674" t="s">
        <v>116</v>
      </c>
      <c r="E12" s="676"/>
      <c r="F12" s="16">
        <f t="shared" si="0"/>
        <v>2954600</v>
      </c>
      <c r="G12" s="16">
        <f t="shared" si="1"/>
        <v>2954600</v>
      </c>
      <c r="H12" s="44">
        <v>121056</v>
      </c>
      <c r="I12" s="44">
        <v>2833544</v>
      </c>
      <c r="J12" s="44">
        <v>0</v>
      </c>
      <c r="K12" s="44">
        <v>0</v>
      </c>
      <c r="L12" s="128">
        <v>0</v>
      </c>
    </row>
    <row r="13" spans="1:12" ht="18.75" customHeight="1">
      <c r="A13" s="669"/>
      <c r="B13" s="531"/>
      <c r="C13" s="534"/>
      <c r="D13" s="674" t="s">
        <v>117</v>
      </c>
      <c r="E13" s="676"/>
      <c r="F13" s="16">
        <f t="shared" si="0"/>
        <v>131791</v>
      </c>
      <c r="G13" s="16">
        <f t="shared" si="1"/>
        <v>131791</v>
      </c>
      <c r="H13" s="44">
        <v>2881</v>
      </c>
      <c r="I13" s="44">
        <v>128910</v>
      </c>
      <c r="J13" s="44">
        <v>0</v>
      </c>
      <c r="K13" s="44">
        <v>0</v>
      </c>
      <c r="L13" s="128">
        <v>0</v>
      </c>
    </row>
    <row r="14" spans="1:12" ht="18.75" customHeight="1">
      <c r="A14" s="669"/>
      <c r="B14" s="531"/>
      <c r="C14" s="674" t="s">
        <v>118</v>
      </c>
      <c r="D14" s="675"/>
      <c r="E14" s="676"/>
      <c r="F14" s="16">
        <f t="shared" si="0"/>
        <v>355120</v>
      </c>
      <c r="G14" s="16">
        <f t="shared" si="1"/>
        <v>327120</v>
      </c>
      <c r="H14" s="44">
        <v>29452</v>
      </c>
      <c r="I14" s="44">
        <v>297668</v>
      </c>
      <c r="J14" s="44">
        <v>0</v>
      </c>
      <c r="K14" s="44">
        <v>28000</v>
      </c>
      <c r="L14" s="128">
        <v>0</v>
      </c>
    </row>
    <row r="15" spans="1:12" ht="18.75" customHeight="1" thickBot="1">
      <c r="A15" s="670"/>
      <c r="B15" s="532"/>
      <c r="C15" s="677" t="s">
        <v>119</v>
      </c>
      <c r="D15" s="678"/>
      <c r="E15" s="679"/>
      <c r="F15" s="52">
        <f t="shared" si="0"/>
        <v>1663138</v>
      </c>
      <c r="G15" s="52">
        <f t="shared" si="1"/>
        <v>1663138</v>
      </c>
      <c r="H15" s="476">
        <v>0</v>
      </c>
      <c r="I15" s="476">
        <v>1663138</v>
      </c>
      <c r="J15" s="476">
        <v>0</v>
      </c>
      <c r="K15" s="476">
        <v>0</v>
      </c>
      <c r="L15" s="477">
        <v>0</v>
      </c>
    </row>
    <row r="16" spans="1:12" ht="18.75" customHeight="1" thickTop="1">
      <c r="A16" s="680" t="s">
        <v>127</v>
      </c>
      <c r="B16" s="682" t="s">
        <v>110</v>
      </c>
      <c r="C16" s="683"/>
      <c r="D16" s="683"/>
      <c r="E16" s="684"/>
      <c r="F16" s="245">
        <f>ROUND(F5*1000/$L$2,0)</f>
        <v>1189512</v>
      </c>
      <c r="G16" s="245">
        <f aca="true" t="shared" si="2" ref="G16:L16">ROUND(G5*1000/$L$2,0)</f>
        <v>1188379</v>
      </c>
      <c r="H16" s="245">
        <f t="shared" si="2"/>
        <v>8067</v>
      </c>
      <c r="I16" s="245">
        <f t="shared" si="2"/>
        <v>1180312</v>
      </c>
      <c r="J16" s="245">
        <f t="shared" si="2"/>
        <v>0</v>
      </c>
      <c r="K16" s="245">
        <f t="shared" si="2"/>
        <v>1134</v>
      </c>
      <c r="L16" s="246">
        <f t="shared" si="2"/>
        <v>0</v>
      </c>
    </row>
    <row r="17" spans="1:12" ht="18.75" customHeight="1">
      <c r="A17" s="680"/>
      <c r="B17" s="530"/>
      <c r="C17" s="674" t="s">
        <v>111</v>
      </c>
      <c r="D17" s="675"/>
      <c r="E17" s="676"/>
      <c r="F17" s="50">
        <f aca="true" t="shared" si="3" ref="F17:L17">ROUND(F6*1000/$L$2,0)</f>
        <v>1107805</v>
      </c>
      <c r="G17" s="50">
        <f t="shared" si="3"/>
        <v>1107805</v>
      </c>
      <c r="H17" s="50">
        <f t="shared" si="3"/>
        <v>6875</v>
      </c>
      <c r="I17" s="50">
        <f t="shared" si="3"/>
        <v>1100930</v>
      </c>
      <c r="J17" s="50">
        <f t="shared" si="3"/>
        <v>0</v>
      </c>
      <c r="K17" s="50">
        <f t="shared" si="3"/>
        <v>0</v>
      </c>
      <c r="L17" s="59">
        <f t="shared" si="3"/>
        <v>0</v>
      </c>
    </row>
    <row r="18" spans="1:12" ht="18.75" customHeight="1">
      <c r="A18" s="680"/>
      <c r="B18" s="531"/>
      <c r="C18" s="530"/>
      <c r="D18" s="674" t="s">
        <v>112</v>
      </c>
      <c r="E18" s="676"/>
      <c r="F18" s="50">
        <f aca="true" t="shared" si="4" ref="F18:L18">ROUND(F7*1000/$L$2,0)</f>
        <v>911402</v>
      </c>
      <c r="G18" s="50">
        <f t="shared" si="4"/>
        <v>911402</v>
      </c>
      <c r="H18" s="50">
        <f t="shared" si="4"/>
        <v>68</v>
      </c>
      <c r="I18" s="50">
        <f t="shared" si="4"/>
        <v>911334</v>
      </c>
      <c r="J18" s="50">
        <f t="shared" si="4"/>
        <v>0</v>
      </c>
      <c r="K18" s="50">
        <f t="shared" si="4"/>
        <v>0</v>
      </c>
      <c r="L18" s="59">
        <f t="shared" si="4"/>
        <v>0</v>
      </c>
    </row>
    <row r="19" spans="1:12" ht="18.75" customHeight="1">
      <c r="A19" s="680"/>
      <c r="B19" s="531"/>
      <c r="C19" s="531"/>
      <c r="D19" s="530"/>
      <c r="E19" s="51" t="s">
        <v>304</v>
      </c>
      <c r="F19" s="50">
        <f aca="true" t="shared" si="5" ref="F19:L19">ROUND(F8*1000/$L$2,0)</f>
        <v>586518</v>
      </c>
      <c r="G19" s="50">
        <f t="shared" si="5"/>
        <v>586518</v>
      </c>
      <c r="H19" s="50">
        <f t="shared" si="5"/>
        <v>0</v>
      </c>
      <c r="I19" s="50">
        <f t="shared" si="5"/>
        <v>586518</v>
      </c>
      <c r="J19" s="50">
        <f t="shared" si="5"/>
        <v>0</v>
      </c>
      <c r="K19" s="50">
        <f t="shared" si="5"/>
        <v>0</v>
      </c>
      <c r="L19" s="59">
        <f t="shared" si="5"/>
        <v>0</v>
      </c>
    </row>
    <row r="20" spans="1:12" ht="18.75" customHeight="1">
      <c r="A20" s="680"/>
      <c r="B20" s="531"/>
      <c r="C20" s="531"/>
      <c r="D20" s="534"/>
      <c r="E20" s="11" t="s">
        <v>113</v>
      </c>
      <c r="F20" s="50">
        <f aca="true" t="shared" si="6" ref="F20:L20">ROUND(F9*1000/$L$2,0)</f>
        <v>324884</v>
      </c>
      <c r="G20" s="50">
        <f t="shared" si="6"/>
        <v>324884</v>
      </c>
      <c r="H20" s="50">
        <f t="shared" si="6"/>
        <v>68</v>
      </c>
      <c r="I20" s="50">
        <f t="shared" si="6"/>
        <v>324816</v>
      </c>
      <c r="J20" s="50">
        <f t="shared" si="6"/>
        <v>0</v>
      </c>
      <c r="K20" s="50">
        <f t="shared" si="6"/>
        <v>0</v>
      </c>
      <c r="L20" s="59">
        <f t="shared" si="6"/>
        <v>0</v>
      </c>
    </row>
    <row r="21" spans="1:12" ht="18.75" customHeight="1">
      <c r="A21" s="680"/>
      <c r="B21" s="531"/>
      <c r="C21" s="531"/>
      <c r="D21" s="674" t="s">
        <v>114</v>
      </c>
      <c r="E21" s="676"/>
      <c r="F21" s="50">
        <f aca="true" t="shared" si="7" ref="F21:L21">ROUND(F10*1000/$L$2,0)</f>
        <v>27263</v>
      </c>
      <c r="G21" s="50">
        <f t="shared" si="7"/>
        <v>27263</v>
      </c>
      <c r="H21" s="50">
        <f t="shared" si="7"/>
        <v>194</v>
      </c>
      <c r="I21" s="50">
        <f t="shared" si="7"/>
        <v>27069</v>
      </c>
      <c r="J21" s="50">
        <f t="shared" si="7"/>
        <v>0</v>
      </c>
      <c r="K21" s="50">
        <f t="shared" si="7"/>
        <v>0</v>
      </c>
      <c r="L21" s="59">
        <f t="shared" si="7"/>
        <v>0</v>
      </c>
    </row>
    <row r="22" spans="1:12" ht="18.75" customHeight="1">
      <c r="A22" s="680"/>
      <c r="B22" s="531"/>
      <c r="C22" s="531"/>
      <c r="D22" s="674" t="s">
        <v>115</v>
      </c>
      <c r="E22" s="676"/>
      <c r="F22" s="50">
        <f aca="true" t="shared" si="8" ref="F22:L22">ROUND(F11*1000/$L$2,0)</f>
        <v>44189</v>
      </c>
      <c r="G22" s="50">
        <f t="shared" si="8"/>
        <v>44189</v>
      </c>
      <c r="H22" s="50">
        <f t="shared" si="8"/>
        <v>1595</v>
      </c>
      <c r="I22" s="50">
        <f t="shared" si="8"/>
        <v>42594</v>
      </c>
      <c r="J22" s="50">
        <f t="shared" si="8"/>
        <v>0</v>
      </c>
      <c r="K22" s="50">
        <f t="shared" si="8"/>
        <v>0</v>
      </c>
      <c r="L22" s="59">
        <f t="shared" si="8"/>
        <v>0</v>
      </c>
    </row>
    <row r="23" spans="1:12" ht="18.75" customHeight="1">
      <c r="A23" s="680"/>
      <c r="B23" s="531"/>
      <c r="C23" s="531"/>
      <c r="D23" s="674" t="s">
        <v>116</v>
      </c>
      <c r="E23" s="676"/>
      <c r="F23" s="50">
        <f aca="true" t="shared" si="9" ref="F23:L23">ROUND(F12*1000/$L$2,0)</f>
        <v>119615</v>
      </c>
      <c r="G23" s="50">
        <f t="shared" si="9"/>
        <v>119615</v>
      </c>
      <c r="H23" s="50">
        <f t="shared" si="9"/>
        <v>4901</v>
      </c>
      <c r="I23" s="50">
        <f t="shared" si="9"/>
        <v>114714</v>
      </c>
      <c r="J23" s="50">
        <f t="shared" si="9"/>
        <v>0</v>
      </c>
      <c r="K23" s="50">
        <f t="shared" si="9"/>
        <v>0</v>
      </c>
      <c r="L23" s="59">
        <f t="shared" si="9"/>
        <v>0</v>
      </c>
    </row>
    <row r="24" spans="1:12" ht="18.75" customHeight="1">
      <c r="A24" s="680"/>
      <c r="B24" s="531"/>
      <c r="C24" s="534"/>
      <c r="D24" s="674" t="s">
        <v>117</v>
      </c>
      <c r="E24" s="676"/>
      <c r="F24" s="50">
        <f aca="true" t="shared" si="10" ref="F24:L24">ROUND(F13*1000/$L$2,0)</f>
        <v>5335</v>
      </c>
      <c r="G24" s="50">
        <f t="shared" si="10"/>
        <v>5335</v>
      </c>
      <c r="H24" s="50">
        <f t="shared" si="10"/>
        <v>117</v>
      </c>
      <c r="I24" s="50">
        <f t="shared" si="10"/>
        <v>5219</v>
      </c>
      <c r="J24" s="50">
        <f t="shared" si="10"/>
        <v>0</v>
      </c>
      <c r="K24" s="50">
        <f t="shared" si="10"/>
        <v>0</v>
      </c>
      <c r="L24" s="59">
        <f t="shared" si="10"/>
        <v>0</v>
      </c>
    </row>
    <row r="25" spans="1:12" ht="18.75" customHeight="1">
      <c r="A25" s="680"/>
      <c r="B25" s="531"/>
      <c r="C25" s="674" t="s">
        <v>118</v>
      </c>
      <c r="D25" s="675"/>
      <c r="E25" s="676"/>
      <c r="F25" s="50">
        <f aca="true" t="shared" si="11" ref="F25:L25">ROUND(F14*1000/$L$2,0)</f>
        <v>14377</v>
      </c>
      <c r="G25" s="50">
        <f t="shared" si="11"/>
        <v>13243</v>
      </c>
      <c r="H25" s="50">
        <f t="shared" si="11"/>
        <v>1192</v>
      </c>
      <c r="I25" s="50">
        <f t="shared" si="11"/>
        <v>12051</v>
      </c>
      <c r="J25" s="50">
        <f t="shared" si="11"/>
        <v>0</v>
      </c>
      <c r="K25" s="50">
        <f t="shared" si="11"/>
        <v>1134</v>
      </c>
      <c r="L25" s="59">
        <f t="shared" si="11"/>
        <v>0</v>
      </c>
    </row>
    <row r="26" spans="1:12" ht="18.75" customHeight="1" thickBot="1">
      <c r="A26" s="681"/>
      <c r="B26" s="541"/>
      <c r="C26" s="685" t="s">
        <v>119</v>
      </c>
      <c r="D26" s="686"/>
      <c r="E26" s="687"/>
      <c r="F26" s="42">
        <f aca="true" t="shared" si="12" ref="F26:L26">ROUND(F15*1000/$L$2,0)</f>
        <v>67331</v>
      </c>
      <c r="G26" s="42">
        <f t="shared" si="12"/>
        <v>67331</v>
      </c>
      <c r="H26" s="42">
        <f t="shared" si="12"/>
        <v>0</v>
      </c>
      <c r="I26" s="42">
        <f t="shared" si="12"/>
        <v>67331</v>
      </c>
      <c r="J26" s="42">
        <f t="shared" si="12"/>
        <v>0</v>
      </c>
      <c r="K26" s="42">
        <f t="shared" si="12"/>
        <v>0</v>
      </c>
      <c r="L26" s="43">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H1"/>
    <mergeCell ref="A3:E4"/>
    <mergeCell ref="F3:F4"/>
    <mergeCell ref="G3:J3"/>
  </mergeCells>
  <printOptions/>
  <pageMargins left="0.75" right="0.75" top="1" bottom="1" header="0.512" footer="0.512"/>
  <pageSetup horizontalDpi="300" verticalDpi="300" orientation="landscape" paperSize="9" scale="95" r:id="rId1"/>
</worksheet>
</file>

<file path=xl/worksheets/sheet13.xml><?xml version="1.0" encoding="utf-8"?>
<worksheet xmlns="http://schemas.openxmlformats.org/spreadsheetml/2006/main" xmlns:r="http://schemas.openxmlformats.org/officeDocument/2006/relationships">
  <dimension ref="A1:L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661" t="s">
        <v>129</v>
      </c>
      <c r="B1" s="661"/>
      <c r="C1" s="661"/>
      <c r="D1" s="661"/>
      <c r="E1" s="661"/>
      <c r="F1" s="661"/>
      <c r="G1" s="661"/>
      <c r="H1" s="661"/>
    </row>
    <row r="2" spans="11:12" ht="21" customHeight="1" thickBot="1">
      <c r="K2" s="53" t="s">
        <v>126</v>
      </c>
      <c r="L2" s="54">
        <f>'表５'!L31</f>
        <v>355</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2" ht="18.75" customHeight="1">
      <c r="A5" s="668" t="s">
        <v>28</v>
      </c>
      <c r="B5" s="671" t="s">
        <v>110</v>
      </c>
      <c r="C5" s="672"/>
      <c r="D5" s="672"/>
      <c r="E5" s="673"/>
      <c r="F5" s="247">
        <f>G5+K5+L5</f>
        <v>878101</v>
      </c>
      <c r="G5" s="247">
        <f>SUM(H5:J5)</f>
        <v>878101</v>
      </c>
      <c r="H5" s="247">
        <f>H6+H14+H15</f>
        <v>456</v>
      </c>
      <c r="I5" s="247">
        <f>I6+I14+I15</f>
        <v>877645</v>
      </c>
      <c r="J5" s="247">
        <f>J6+J14+J15</f>
        <v>0</v>
      </c>
      <c r="K5" s="247">
        <f>K6+K14+K15</f>
        <v>0</v>
      </c>
      <c r="L5" s="248">
        <f>L6+L14+L15</f>
        <v>0</v>
      </c>
    </row>
    <row r="6" spans="1:12" ht="18.75" customHeight="1">
      <c r="A6" s="669"/>
      <c r="B6" s="530"/>
      <c r="C6" s="674" t="s">
        <v>111</v>
      </c>
      <c r="D6" s="675"/>
      <c r="E6" s="676"/>
      <c r="F6" s="16">
        <f aca="true" t="shared" si="0" ref="F6:F15">G6+K6+L6</f>
        <v>873653</v>
      </c>
      <c r="G6" s="16">
        <f aca="true" t="shared" si="1" ref="G6:G15">SUM(H6:J6)</f>
        <v>873653</v>
      </c>
      <c r="H6" s="16">
        <f>H7+SUM(H10:H13)</f>
        <v>456</v>
      </c>
      <c r="I6" s="16">
        <f>I7+SUM(I10:I13)</f>
        <v>873197</v>
      </c>
      <c r="J6" s="16">
        <f>J7+SUM(J10:J13)</f>
        <v>0</v>
      </c>
      <c r="K6" s="16">
        <f>K7+SUM(K10:K13)</f>
        <v>0</v>
      </c>
      <c r="L6" s="18">
        <f>L7+SUM(L10:L13)</f>
        <v>0</v>
      </c>
    </row>
    <row r="7" spans="1:12" ht="18.75" customHeight="1">
      <c r="A7" s="669"/>
      <c r="B7" s="531"/>
      <c r="C7" s="530"/>
      <c r="D7" s="674" t="s">
        <v>112</v>
      </c>
      <c r="E7" s="676"/>
      <c r="F7" s="16">
        <f t="shared" si="0"/>
        <v>845422</v>
      </c>
      <c r="G7" s="16">
        <f>SUM(H7:J7)</f>
        <v>845422</v>
      </c>
      <c r="H7" s="16">
        <f>H8+H9</f>
        <v>0</v>
      </c>
      <c r="I7" s="16">
        <f>I8+I9</f>
        <v>845422</v>
      </c>
      <c r="J7" s="16">
        <f>J8+J9</f>
        <v>0</v>
      </c>
      <c r="K7" s="16">
        <f>K8+K9</f>
        <v>0</v>
      </c>
      <c r="L7" s="18">
        <f>L8+L9</f>
        <v>0</v>
      </c>
    </row>
    <row r="8" spans="1:12" ht="18.75" customHeight="1">
      <c r="A8" s="669"/>
      <c r="B8" s="531"/>
      <c r="C8" s="531"/>
      <c r="D8" s="530"/>
      <c r="E8" s="51" t="s">
        <v>303</v>
      </c>
      <c r="F8" s="16">
        <f t="shared" si="0"/>
        <v>646469</v>
      </c>
      <c r="G8" s="16">
        <f>SUM(H8:J8)</f>
        <v>646469</v>
      </c>
      <c r="H8" s="44">
        <v>0</v>
      </c>
      <c r="I8" s="44">
        <v>646469</v>
      </c>
      <c r="J8" s="44">
        <v>0</v>
      </c>
      <c r="K8" s="44">
        <v>0</v>
      </c>
      <c r="L8" s="128">
        <v>0</v>
      </c>
    </row>
    <row r="9" spans="1:12" ht="18.75" customHeight="1">
      <c r="A9" s="669"/>
      <c r="B9" s="531"/>
      <c r="C9" s="531"/>
      <c r="D9" s="534"/>
      <c r="E9" s="11" t="s">
        <v>113</v>
      </c>
      <c r="F9" s="16">
        <f t="shared" si="0"/>
        <v>198953</v>
      </c>
      <c r="G9" s="16">
        <f t="shared" si="1"/>
        <v>198953</v>
      </c>
      <c r="H9" s="44">
        <v>0</v>
      </c>
      <c r="I9" s="44">
        <f>5687+26722+3618+155694+7232</f>
        <v>198953</v>
      </c>
      <c r="J9" s="44">
        <v>0</v>
      </c>
      <c r="K9" s="44">
        <v>0</v>
      </c>
      <c r="L9" s="128">
        <v>0</v>
      </c>
    </row>
    <row r="10" spans="1:12" ht="18.75" customHeight="1">
      <c r="A10" s="669"/>
      <c r="B10" s="531"/>
      <c r="C10" s="531"/>
      <c r="D10" s="674" t="s">
        <v>114</v>
      </c>
      <c r="E10" s="676"/>
      <c r="F10" s="16">
        <f>G10+K10+L10</f>
        <v>10959</v>
      </c>
      <c r="G10" s="16">
        <f t="shared" si="1"/>
        <v>10959</v>
      </c>
      <c r="H10" s="44">
        <v>0</v>
      </c>
      <c r="I10" s="44">
        <v>10959</v>
      </c>
      <c r="J10" s="44">
        <v>0</v>
      </c>
      <c r="K10" s="44">
        <v>0</v>
      </c>
      <c r="L10" s="128">
        <v>0</v>
      </c>
    </row>
    <row r="11" spans="1:12" ht="18.75" customHeight="1">
      <c r="A11" s="669"/>
      <c r="B11" s="531"/>
      <c r="C11" s="531"/>
      <c r="D11" s="674" t="s">
        <v>115</v>
      </c>
      <c r="E11" s="676"/>
      <c r="F11" s="16">
        <f t="shared" si="0"/>
        <v>4246</v>
      </c>
      <c r="G11" s="16">
        <f t="shared" si="1"/>
        <v>4246</v>
      </c>
      <c r="H11" s="44">
        <v>0</v>
      </c>
      <c r="I11" s="44">
        <v>4246</v>
      </c>
      <c r="J11" s="44">
        <v>0</v>
      </c>
      <c r="K11" s="44">
        <v>0</v>
      </c>
      <c r="L11" s="128">
        <v>0</v>
      </c>
    </row>
    <row r="12" spans="1:12" ht="18.75" customHeight="1">
      <c r="A12" s="669"/>
      <c r="B12" s="531"/>
      <c r="C12" s="531"/>
      <c r="D12" s="674" t="s">
        <v>116</v>
      </c>
      <c r="E12" s="676"/>
      <c r="F12" s="16">
        <f t="shared" si="0"/>
        <v>11966</v>
      </c>
      <c r="G12" s="16">
        <f t="shared" si="1"/>
        <v>11966</v>
      </c>
      <c r="H12" s="44">
        <v>456</v>
      </c>
      <c r="I12" s="44">
        <v>11510</v>
      </c>
      <c r="J12" s="44">
        <v>0</v>
      </c>
      <c r="K12" s="44">
        <v>0</v>
      </c>
      <c r="L12" s="128">
        <v>0</v>
      </c>
    </row>
    <row r="13" spans="1:12" ht="18.75" customHeight="1">
      <c r="A13" s="669"/>
      <c r="B13" s="531"/>
      <c r="C13" s="534"/>
      <c r="D13" s="674" t="s">
        <v>117</v>
      </c>
      <c r="E13" s="676"/>
      <c r="F13" s="16">
        <f t="shared" si="0"/>
        <v>1060</v>
      </c>
      <c r="G13" s="16">
        <f t="shared" si="1"/>
        <v>1060</v>
      </c>
      <c r="H13" s="44">
        <v>0</v>
      </c>
      <c r="I13" s="44">
        <v>1060</v>
      </c>
      <c r="J13" s="44">
        <v>0</v>
      </c>
      <c r="K13" s="44">
        <v>0</v>
      </c>
      <c r="L13" s="128">
        <v>0</v>
      </c>
    </row>
    <row r="14" spans="1:12" ht="18.75" customHeight="1">
      <c r="A14" s="669"/>
      <c r="B14" s="531"/>
      <c r="C14" s="674" t="s">
        <v>317</v>
      </c>
      <c r="D14" s="675"/>
      <c r="E14" s="676"/>
      <c r="F14" s="16">
        <f t="shared" si="0"/>
        <v>4448</v>
      </c>
      <c r="G14" s="16">
        <f t="shared" si="1"/>
        <v>4448</v>
      </c>
      <c r="H14" s="44">
        <v>0</v>
      </c>
      <c r="I14" s="44">
        <v>4448</v>
      </c>
      <c r="J14" s="44">
        <v>0</v>
      </c>
      <c r="K14" s="44">
        <v>0</v>
      </c>
      <c r="L14" s="128">
        <v>0</v>
      </c>
    </row>
    <row r="15" spans="1:12" ht="18.75" customHeight="1" thickBot="1">
      <c r="A15" s="670"/>
      <c r="B15" s="532"/>
      <c r="C15" s="677" t="s">
        <v>119</v>
      </c>
      <c r="D15" s="678"/>
      <c r="E15" s="679"/>
      <c r="F15" s="35">
        <f t="shared" si="0"/>
        <v>0</v>
      </c>
      <c r="G15" s="35">
        <f t="shared" si="1"/>
        <v>0</v>
      </c>
      <c r="H15" s="129">
        <v>0</v>
      </c>
      <c r="I15" s="129">
        <v>0</v>
      </c>
      <c r="J15" s="129">
        <v>0</v>
      </c>
      <c r="K15" s="129">
        <v>0</v>
      </c>
      <c r="L15" s="130">
        <v>0</v>
      </c>
    </row>
    <row r="16" spans="1:12" ht="18.75" customHeight="1" thickTop="1">
      <c r="A16" s="680" t="s">
        <v>127</v>
      </c>
      <c r="B16" s="682" t="s">
        <v>110</v>
      </c>
      <c r="C16" s="683"/>
      <c r="D16" s="683"/>
      <c r="E16" s="684"/>
      <c r="F16" s="245">
        <f>ROUND(F5*1000/$L$2,0)</f>
        <v>2473524</v>
      </c>
      <c r="G16" s="245">
        <f aca="true" t="shared" si="2" ref="G16:L16">ROUND(G5*1000/$L$2,0)</f>
        <v>2473524</v>
      </c>
      <c r="H16" s="245">
        <f t="shared" si="2"/>
        <v>1285</v>
      </c>
      <c r="I16" s="245">
        <f t="shared" si="2"/>
        <v>2472239</v>
      </c>
      <c r="J16" s="245">
        <f t="shared" si="2"/>
        <v>0</v>
      </c>
      <c r="K16" s="245">
        <f t="shared" si="2"/>
        <v>0</v>
      </c>
      <c r="L16" s="246">
        <f t="shared" si="2"/>
        <v>0</v>
      </c>
    </row>
    <row r="17" spans="1:12" ht="18.75" customHeight="1">
      <c r="A17" s="680"/>
      <c r="B17" s="530"/>
      <c r="C17" s="674" t="s">
        <v>111</v>
      </c>
      <c r="D17" s="675"/>
      <c r="E17" s="676"/>
      <c r="F17" s="50">
        <f aca="true" t="shared" si="3" ref="F17:L17">ROUND(F6*1000/$L$2,0)</f>
        <v>2460994</v>
      </c>
      <c r="G17" s="50">
        <f t="shared" si="3"/>
        <v>2460994</v>
      </c>
      <c r="H17" s="50">
        <f t="shared" si="3"/>
        <v>1285</v>
      </c>
      <c r="I17" s="50">
        <f t="shared" si="3"/>
        <v>2459710</v>
      </c>
      <c r="J17" s="50">
        <f t="shared" si="3"/>
        <v>0</v>
      </c>
      <c r="K17" s="50">
        <f t="shared" si="3"/>
        <v>0</v>
      </c>
      <c r="L17" s="59">
        <f t="shared" si="3"/>
        <v>0</v>
      </c>
    </row>
    <row r="18" spans="1:12" ht="18.75" customHeight="1">
      <c r="A18" s="680"/>
      <c r="B18" s="531"/>
      <c r="C18" s="530"/>
      <c r="D18" s="674" t="s">
        <v>112</v>
      </c>
      <c r="E18" s="676"/>
      <c r="F18" s="50">
        <f aca="true" t="shared" si="4" ref="F18:L18">ROUND(F7*1000/$L$2,0)</f>
        <v>2381470</v>
      </c>
      <c r="G18" s="50">
        <f t="shared" si="4"/>
        <v>2381470</v>
      </c>
      <c r="H18" s="50">
        <f t="shared" si="4"/>
        <v>0</v>
      </c>
      <c r="I18" s="50">
        <f t="shared" si="4"/>
        <v>2381470</v>
      </c>
      <c r="J18" s="50">
        <f t="shared" si="4"/>
        <v>0</v>
      </c>
      <c r="K18" s="50">
        <f t="shared" si="4"/>
        <v>0</v>
      </c>
      <c r="L18" s="59">
        <f t="shared" si="4"/>
        <v>0</v>
      </c>
    </row>
    <row r="19" spans="1:12" ht="18.75" customHeight="1">
      <c r="A19" s="680"/>
      <c r="B19" s="531"/>
      <c r="C19" s="531"/>
      <c r="D19" s="530"/>
      <c r="E19" s="51" t="s">
        <v>304</v>
      </c>
      <c r="F19" s="50">
        <f aca="true" t="shared" si="5" ref="F19:L19">ROUND(F8*1000/$L$2,0)</f>
        <v>1821039</v>
      </c>
      <c r="G19" s="50">
        <f t="shared" si="5"/>
        <v>1821039</v>
      </c>
      <c r="H19" s="50">
        <f t="shared" si="5"/>
        <v>0</v>
      </c>
      <c r="I19" s="50">
        <f t="shared" si="5"/>
        <v>1821039</v>
      </c>
      <c r="J19" s="50">
        <f t="shared" si="5"/>
        <v>0</v>
      </c>
      <c r="K19" s="50">
        <f t="shared" si="5"/>
        <v>0</v>
      </c>
      <c r="L19" s="59">
        <f t="shared" si="5"/>
        <v>0</v>
      </c>
    </row>
    <row r="20" spans="1:12" ht="18.75" customHeight="1">
      <c r="A20" s="680"/>
      <c r="B20" s="531"/>
      <c r="C20" s="531"/>
      <c r="D20" s="534"/>
      <c r="E20" s="11" t="s">
        <v>113</v>
      </c>
      <c r="F20" s="50">
        <f aca="true" t="shared" si="6" ref="F20:L20">ROUND(F9*1000/$L$2,0)</f>
        <v>560431</v>
      </c>
      <c r="G20" s="50">
        <f t="shared" si="6"/>
        <v>560431</v>
      </c>
      <c r="H20" s="50">
        <f t="shared" si="6"/>
        <v>0</v>
      </c>
      <c r="I20" s="50">
        <f t="shared" si="6"/>
        <v>560431</v>
      </c>
      <c r="J20" s="50">
        <f t="shared" si="6"/>
        <v>0</v>
      </c>
      <c r="K20" s="50">
        <f t="shared" si="6"/>
        <v>0</v>
      </c>
      <c r="L20" s="59">
        <f t="shared" si="6"/>
        <v>0</v>
      </c>
    </row>
    <row r="21" spans="1:12" ht="18.75" customHeight="1">
      <c r="A21" s="680"/>
      <c r="B21" s="531"/>
      <c r="C21" s="531"/>
      <c r="D21" s="674" t="s">
        <v>114</v>
      </c>
      <c r="E21" s="676"/>
      <c r="F21" s="50">
        <f aca="true" t="shared" si="7" ref="F21:L21">ROUND(F10*1000/$L$2,0)</f>
        <v>30870</v>
      </c>
      <c r="G21" s="50">
        <f t="shared" si="7"/>
        <v>30870</v>
      </c>
      <c r="H21" s="50">
        <f t="shared" si="7"/>
        <v>0</v>
      </c>
      <c r="I21" s="50">
        <f t="shared" si="7"/>
        <v>30870</v>
      </c>
      <c r="J21" s="50">
        <f t="shared" si="7"/>
        <v>0</v>
      </c>
      <c r="K21" s="50">
        <f t="shared" si="7"/>
        <v>0</v>
      </c>
      <c r="L21" s="59">
        <f t="shared" si="7"/>
        <v>0</v>
      </c>
    </row>
    <row r="22" spans="1:12" ht="18.75" customHeight="1">
      <c r="A22" s="680"/>
      <c r="B22" s="531"/>
      <c r="C22" s="531"/>
      <c r="D22" s="674" t="s">
        <v>115</v>
      </c>
      <c r="E22" s="676"/>
      <c r="F22" s="50">
        <f aca="true" t="shared" si="8" ref="F22:L22">ROUND(F11*1000/$L$2,0)</f>
        <v>11961</v>
      </c>
      <c r="G22" s="50">
        <f t="shared" si="8"/>
        <v>11961</v>
      </c>
      <c r="H22" s="50">
        <f t="shared" si="8"/>
        <v>0</v>
      </c>
      <c r="I22" s="50">
        <f t="shared" si="8"/>
        <v>11961</v>
      </c>
      <c r="J22" s="50">
        <f t="shared" si="8"/>
        <v>0</v>
      </c>
      <c r="K22" s="50">
        <f t="shared" si="8"/>
        <v>0</v>
      </c>
      <c r="L22" s="59">
        <f t="shared" si="8"/>
        <v>0</v>
      </c>
    </row>
    <row r="23" spans="1:12" ht="18.75" customHeight="1">
      <c r="A23" s="680"/>
      <c r="B23" s="531"/>
      <c r="C23" s="531"/>
      <c r="D23" s="674" t="s">
        <v>116</v>
      </c>
      <c r="E23" s="676"/>
      <c r="F23" s="50">
        <f aca="true" t="shared" si="9" ref="F23:L23">ROUND(F12*1000/$L$2,0)</f>
        <v>33707</v>
      </c>
      <c r="G23" s="50">
        <f t="shared" si="9"/>
        <v>33707</v>
      </c>
      <c r="H23" s="50">
        <f t="shared" si="9"/>
        <v>1285</v>
      </c>
      <c r="I23" s="50">
        <f t="shared" si="9"/>
        <v>32423</v>
      </c>
      <c r="J23" s="50">
        <f t="shared" si="9"/>
        <v>0</v>
      </c>
      <c r="K23" s="50">
        <f t="shared" si="9"/>
        <v>0</v>
      </c>
      <c r="L23" s="59">
        <f t="shared" si="9"/>
        <v>0</v>
      </c>
    </row>
    <row r="24" spans="1:12" ht="18.75" customHeight="1">
      <c r="A24" s="680"/>
      <c r="B24" s="531"/>
      <c r="C24" s="534"/>
      <c r="D24" s="674" t="s">
        <v>117</v>
      </c>
      <c r="E24" s="676"/>
      <c r="F24" s="50">
        <f aca="true" t="shared" si="10" ref="F24:L24">ROUND(F13*1000/$L$2,0)</f>
        <v>2986</v>
      </c>
      <c r="G24" s="50">
        <f t="shared" si="10"/>
        <v>2986</v>
      </c>
      <c r="H24" s="50">
        <f t="shared" si="10"/>
        <v>0</v>
      </c>
      <c r="I24" s="50">
        <f t="shared" si="10"/>
        <v>2986</v>
      </c>
      <c r="J24" s="50">
        <f t="shared" si="10"/>
        <v>0</v>
      </c>
      <c r="K24" s="50">
        <f t="shared" si="10"/>
        <v>0</v>
      </c>
      <c r="L24" s="59">
        <f t="shared" si="10"/>
        <v>0</v>
      </c>
    </row>
    <row r="25" spans="1:12" ht="18.75" customHeight="1">
      <c r="A25" s="680"/>
      <c r="B25" s="531"/>
      <c r="C25" s="674" t="s">
        <v>118</v>
      </c>
      <c r="D25" s="675"/>
      <c r="E25" s="676"/>
      <c r="F25" s="50">
        <f aca="true" t="shared" si="11" ref="F25:L25">ROUND(F14*1000/$L$2,0)</f>
        <v>12530</v>
      </c>
      <c r="G25" s="50">
        <f t="shared" si="11"/>
        <v>12530</v>
      </c>
      <c r="H25" s="50">
        <f t="shared" si="11"/>
        <v>0</v>
      </c>
      <c r="I25" s="50">
        <f t="shared" si="11"/>
        <v>12530</v>
      </c>
      <c r="J25" s="50">
        <f t="shared" si="11"/>
        <v>0</v>
      </c>
      <c r="K25" s="50">
        <f t="shared" si="11"/>
        <v>0</v>
      </c>
      <c r="L25" s="59">
        <f t="shared" si="11"/>
        <v>0</v>
      </c>
    </row>
    <row r="26" spans="1:12" ht="18.75" customHeight="1" thickBot="1">
      <c r="A26" s="681"/>
      <c r="B26" s="541"/>
      <c r="C26" s="685" t="s">
        <v>119</v>
      </c>
      <c r="D26" s="686"/>
      <c r="E26" s="687"/>
      <c r="F26" s="42">
        <f aca="true" t="shared" si="12" ref="F26:L26">ROUND(F15*1000/$L$2,0)</f>
        <v>0</v>
      </c>
      <c r="G26" s="42">
        <f t="shared" si="12"/>
        <v>0</v>
      </c>
      <c r="H26" s="42">
        <f t="shared" si="12"/>
        <v>0</v>
      </c>
      <c r="I26" s="42">
        <f t="shared" si="12"/>
        <v>0</v>
      </c>
      <c r="J26" s="42">
        <f t="shared" si="12"/>
        <v>0</v>
      </c>
      <c r="K26" s="42">
        <f t="shared" si="12"/>
        <v>0</v>
      </c>
      <c r="L26" s="43">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H1"/>
    <mergeCell ref="A3:E4"/>
    <mergeCell ref="F3:F4"/>
    <mergeCell ref="G3:J3"/>
  </mergeCells>
  <printOptions/>
  <pageMargins left="0.75" right="0.75" top="1" bottom="1" header="0.512" footer="0.512"/>
  <pageSetup horizontalDpi="300" verticalDpi="300" orientation="landscape" paperSize="9" scale="95" r:id="rId1"/>
</worksheet>
</file>

<file path=xl/worksheets/sheet14.xml><?xml version="1.0" encoding="utf-8"?>
<worksheet xmlns="http://schemas.openxmlformats.org/spreadsheetml/2006/main" xmlns:r="http://schemas.openxmlformats.org/officeDocument/2006/relationships">
  <dimension ref="A1:L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661" t="s">
        <v>130</v>
      </c>
      <c r="B1" s="661"/>
      <c r="C1" s="661"/>
      <c r="D1" s="661"/>
      <c r="E1" s="661"/>
      <c r="F1" s="661"/>
      <c r="G1" s="661"/>
      <c r="H1" s="661"/>
    </row>
    <row r="2" spans="11:12" ht="21" customHeight="1" thickBot="1">
      <c r="K2" s="53" t="s">
        <v>126</v>
      </c>
      <c r="L2" s="54">
        <f>'表５'!M31</f>
        <v>428</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2" ht="18.75" customHeight="1">
      <c r="A5" s="668" t="s">
        <v>28</v>
      </c>
      <c r="B5" s="671" t="s">
        <v>110</v>
      </c>
      <c r="C5" s="672"/>
      <c r="D5" s="672"/>
      <c r="E5" s="673"/>
      <c r="F5" s="247">
        <f>G5+K5+L5</f>
        <v>177366</v>
      </c>
      <c r="G5" s="247">
        <f>SUM(H5:J5)</f>
        <v>177366</v>
      </c>
      <c r="H5" s="247">
        <f>H6+H14+H15</f>
        <v>1411</v>
      </c>
      <c r="I5" s="247">
        <f>I6+I14+I15</f>
        <v>175955</v>
      </c>
      <c r="J5" s="247">
        <f>J6+J14+J15</f>
        <v>0</v>
      </c>
      <c r="K5" s="247">
        <f>K6+K14+K15</f>
        <v>0</v>
      </c>
      <c r="L5" s="248">
        <f>L6+L14+L15</f>
        <v>0</v>
      </c>
    </row>
    <row r="6" spans="1:12" ht="18.75" customHeight="1">
      <c r="A6" s="669"/>
      <c r="B6" s="530"/>
      <c r="C6" s="674" t="s">
        <v>111</v>
      </c>
      <c r="D6" s="675"/>
      <c r="E6" s="676"/>
      <c r="F6" s="16">
        <f aca="true" t="shared" si="0" ref="F6:F15">G6+K6+L6</f>
        <v>177366</v>
      </c>
      <c r="G6" s="16">
        <f aca="true" t="shared" si="1" ref="G6:G15">SUM(H6:J6)</f>
        <v>177366</v>
      </c>
      <c r="H6" s="16">
        <f>H7+SUM(H10:H13)</f>
        <v>1411</v>
      </c>
      <c r="I6" s="16">
        <f>I7+SUM(I10:I13)</f>
        <v>175955</v>
      </c>
      <c r="J6" s="16">
        <f>J7+SUM(J10:J13)</f>
        <v>0</v>
      </c>
      <c r="K6" s="16">
        <f>K7+SUM(K10:K13)</f>
        <v>0</v>
      </c>
      <c r="L6" s="18">
        <f>L7+SUM(L10:L13)</f>
        <v>0</v>
      </c>
    </row>
    <row r="7" spans="1:12" ht="18.75" customHeight="1">
      <c r="A7" s="669"/>
      <c r="B7" s="531"/>
      <c r="C7" s="530"/>
      <c r="D7" s="674" t="s">
        <v>112</v>
      </c>
      <c r="E7" s="676"/>
      <c r="F7" s="16">
        <f t="shared" si="0"/>
        <v>166983</v>
      </c>
      <c r="G7" s="16">
        <f t="shared" si="1"/>
        <v>166983</v>
      </c>
      <c r="H7" s="16">
        <f>H8+H9</f>
        <v>0</v>
      </c>
      <c r="I7" s="16">
        <f>I8+I9</f>
        <v>166983</v>
      </c>
      <c r="J7" s="16">
        <f>J8+J9</f>
        <v>0</v>
      </c>
      <c r="K7" s="16">
        <f>K8+K9</f>
        <v>0</v>
      </c>
      <c r="L7" s="18">
        <f>L8+L9</f>
        <v>0</v>
      </c>
    </row>
    <row r="8" spans="1:12" ht="18.75" customHeight="1">
      <c r="A8" s="669"/>
      <c r="B8" s="531"/>
      <c r="C8" s="531"/>
      <c r="D8" s="530"/>
      <c r="E8" s="51" t="s">
        <v>303</v>
      </c>
      <c r="F8" s="16">
        <f t="shared" si="0"/>
        <v>119655</v>
      </c>
      <c r="G8" s="16">
        <f t="shared" si="1"/>
        <v>119655</v>
      </c>
      <c r="H8" s="44">
        <v>0</v>
      </c>
      <c r="I8" s="44">
        <v>119655</v>
      </c>
      <c r="J8" s="44">
        <v>0</v>
      </c>
      <c r="K8" s="44">
        <v>0</v>
      </c>
      <c r="L8" s="128">
        <v>0</v>
      </c>
    </row>
    <row r="9" spans="1:12" ht="18.75" customHeight="1">
      <c r="A9" s="669"/>
      <c r="B9" s="531"/>
      <c r="C9" s="531"/>
      <c r="D9" s="534"/>
      <c r="E9" s="11" t="s">
        <v>113</v>
      </c>
      <c r="F9" s="16">
        <f t="shared" si="0"/>
        <v>47328</v>
      </c>
      <c r="G9" s="16">
        <f t="shared" si="1"/>
        <v>47328</v>
      </c>
      <c r="H9" s="44">
        <v>0</v>
      </c>
      <c r="I9" s="44">
        <f>9044+37876+408</f>
        <v>47328</v>
      </c>
      <c r="J9" s="44">
        <v>0</v>
      </c>
      <c r="K9" s="44">
        <v>0</v>
      </c>
      <c r="L9" s="128">
        <v>0</v>
      </c>
    </row>
    <row r="10" spans="1:12" ht="18.75" customHeight="1">
      <c r="A10" s="669"/>
      <c r="B10" s="531"/>
      <c r="C10" s="531"/>
      <c r="D10" s="674" t="s">
        <v>114</v>
      </c>
      <c r="E10" s="676"/>
      <c r="F10" s="16">
        <f>G10+K10+L10</f>
        <v>3418</v>
      </c>
      <c r="G10" s="16">
        <f t="shared" si="1"/>
        <v>3418</v>
      </c>
      <c r="H10" s="44">
        <v>0</v>
      </c>
      <c r="I10" s="44">
        <v>3418</v>
      </c>
      <c r="J10" s="44">
        <v>0</v>
      </c>
      <c r="K10" s="44">
        <v>0</v>
      </c>
      <c r="L10" s="128">
        <v>0</v>
      </c>
    </row>
    <row r="11" spans="1:12" ht="18.75" customHeight="1">
      <c r="A11" s="669"/>
      <c r="B11" s="531"/>
      <c r="C11" s="531"/>
      <c r="D11" s="674" t="s">
        <v>115</v>
      </c>
      <c r="E11" s="676"/>
      <c r="F11" s="16">
        <f t="shared" si="0"/>
        <v>386</v>
      </c>
      <c r="G11" s="16">
        <f t="shared" si="1"/>
        <v>386</v>
      </c>
      <c r="H11" s="44">
        <v>0</v>
      </c>
      <c r="I11" s="44">
        <v>386</v>
      </c>
      <c r="J11" s="44">
        <v>0</v>
      </c>
      <c r="K11" s="44">
        <v>0</v>
      </c>
      <c r="L11" s="128">
        <v>0</v>
      </c>
    </row>
    <row r="12" spans="1:12" ht="18.75" customHeight="1">
      <c r="A12" s="669"/>
      <c r="B12" s="531"/>
      <c r="C12" s="531"/>
      <c r="D12" s="674" t="s">
        <v>116</v>
      </c>
      <c r="E12" s="676"/>
      <c r="F12" s="16">
        <f t="shared" si="0"/>
        <v>6418</v>
      </c>
      <c r="G12" s="16">
        <f t="shared" si="1"/>
        <v>6418</v>
      </c>
      <c r="H12" s="44">
        <v>1411</v>
      </c>
      <c r="I12" s="44">
        <v>5007</v>
      </c>
      <c r="J12" s="44">
        <v>0</v>
      </c>
      <c r="K12" s="44">
        <v>0</v>
      </c>
      <c r="L12" s="128">
        <v>0</v>
      </c>
    </row>
    <row r="13" spans="1:12" ht="18.75" customHeight="1">
      <c r="A13" s="669"/>
      <c r="B13" s="531"/>
      <c r="C13" s="534"/>
      <c r="D13" s="674" t="s">
        <v>117</v>
      </c>
      <c r="E13" s="676"/>
      <c r="F13" s="16">
        <f t="shared" si="0"/>
        <v>161</v>
      </c>
      <c r="G13" s="16">
        <f t="shared" si="1"/>
        <v>161</v>
      </c>
      <c r="H13" s="44">
        <v>0</v>
      </c>
      <c r="I13" s="44">
        <v>161</v>
      </c>
      <c r="J13" s="44">
        <v>0</v>
      </c>
      <c r="K13" s="44">
        <v>0</v>
      </c>
      <c r="L13" s="128">
        <v>0</v>
      </c>
    </row>
    <row r="14" spans="1:12" ht="18.75" customHeight="1">
      <c r="A14" s="669"/>
      <c r="B14" s="531"/>
      <c r="C14" s="674" t="s">
        <v>118</v>
      </c>
      <c r="D14" s="675"/>
      <c r="E14" s="676"/>
      <c r="F14" s="16">
        <f t="shared" si="0"/>
        <v>0</v>
      </c>
      <c r="G14" s="16">
        <f t="shared" si="1"/>
        <v>0</v>
      </c>
      <c r="H14" s="44">
        <v>0</v>
      </c>
      <c r="I14" s="44">
        <v>0</v>
      </c>
      <c r="J14" s="44">
        <v>0</v>
      </c>
      <c r="K14" s="44">
        <v>0</v>
      </c>
      <c r="L14" s="128">
        <v>0</v>
      </c>
    </row>
    <row r="15" spans="1:12" ht="18.75" customHeight="1" thickBot="1">
      <c r="A15" s="670"/>
      <c r="B15" s="532"/>
      <c r="C15" s="677" t="s">
        <v>119</v>
      </c>
      <c r="D15" s="678"/>
      <c r="E15" s="679"/>
      <c r="F15" s="35">
        <f t="shared" si="0"/>
        <v>0</v>
      </c>
      <c r="G15" s="35">
        <f t="shared" si="1"/>
        <v>0</v>
      </c>
      <c r="H15" s="129">
        <v>0</v>
      </c>
      <c r="I15" s="129">
        <v>0</v>
      </c>
      <c r="J15" s="129">
        <v>0</v>
      </c>
      <c r="K15" s="129">
        <v>0</v>
      </c>
      <c r="L15" s="130">
        <v>0</v>
      </c>
    </row>
    <row r="16" spans="1:12" ht="18.75" customHeight="1" thickTop="1">
      <c r="A16" s="680" t="s">
        <v>127</v>
      </c>
      <c r="B16" s="682" t="s">
        <v>110</v>
      </c>
      <c r="C16" s="683"/>
      <c r="D16" s="683"/>
      <c r="E16" s="684"/>
      <c r="F16" s="245">
        <f>ROUND(F5*1000/$L$2,0)</f>
        <v>414407</v>
      </c>
      <c r="G16" s="245">
        <f aca="true" t="shared" si="2" ref="G16:L16">ROUND(G5*1000/$L$2,0)</f>
        <v>414407</v>
      </c>
      <c r="H16" s="245">
        <f t="shared" si="2"/>
        <v>3297</v>
      </c>
      <c r="I16" s="245">
        <f t="shared" si="2"/>
        <v>411110</v>
      </c>
      <c r="J16" s="245">
        <f t="shared" si="2"/>
        <v>0</v>
      </c>
      <c r="K16" s="245">
        <f t="shared" si="2"/>
        <v>0</v>
      </c>
      <c r="L16" s="246">
        <f t="shared" si="2"/>
        <v>0</v>
      </c>
    </row>
    <row r="17" spans="1:12" ht="18.75" customHeight="1">
      <c r="A17" s="680"/>
      <c r="B17" s="530"/>
      <c r="C17" s="674" t="s">
        <v>111</v>
      </c>
      <c r="D17" s="675"/>
      <c r="E17" s="676"/>
      <c r="F17" s="50">
        <f aca="true" t="shared" si="3" ref="F17:L17">ROUND(F6*1000/$L$2,0)</f>
        <v>414407</v>
      </c>
      <c r="G17" s="50">
        <f t="shared" si="3"/>
        <v>414407</v>
      </c>
      <c r="H17" s="50">
        <f t="shared" si="3"/>
        <v>3297</v>
      </c>
      <c r="I17" s="50">
        <f t="shared" si="3"/>
        <v>411110</v>
      </c>
      <c r="J17" s="50">
        <f t="shared" si="3"/>
        <v>0</v>
      </c>
      <c r="K17" s="50">
        <f t="shared" si="3"/>
        <v>0</v>
      </c>
      <c r="L17" s="59">
        <f t="shared" si="3"/>
        <v>0</v>
      </c>
    </row>
    <row r="18" spans="1:12" ht="18.75" customHeight="1">
      <c r="A18" s="680"/>
      <c r="B18" s="531"/>
      <c r="C18" s="530"/>
      <c r="D18" s="674" t="s">
        <v>112</v>
      </c>
      <c r="E18" s="676"/>
      <c r="F18" s="50">
        <f aca="true" t="shared" si="4" ref="F18:L18">ROUND(F7*1000/$L$2,0)</f>
        <v>390147</v>
      </c>
      <c r="G18" s="50">
        <f t="shared" si="4"/>
        <v>390147</v>
      </c>
      <c r="H18" s="50">
        <f t="shared" si="4"/>
        <v>0</v>
      </c>
      <c r="I18" s="50">
        <f t="shared" si="4"/>
        <v>390147</v>
      </c>
      <c r="J18" s="50">
        <f t="shared" si="4"/>
        <v>0</v>
      </c>
      <c r="K18" s="50">
        <f t="shared" si="4"/>
        <v>0</v>
      </c>
      <c r="L18" s="59">
        <f t="shared" si="4"/>
        <v>0</v>
      </c>
    </row>
    <row r="19" spans="1:12" ht="18.75" customHeight="1">
      <c r="A19" s="680"/>
      <c r="B19" s="531"/>
      <c r="C19" s="531"/>
      <c r="D19" s="530"/>
      <c r="E19" s="51" t="s">
        <v>304</v>
      </c>
      <c r="F19" s="50">
        <f aca="true" t="shared" si="5" ref="F19:L19">ROUND(F8*1000/$L$2,0)</f>
        <v>279568</v>
      </c>
      <c r="G19" s="50">
        <f t="shared" si="5"/>
        <v>279568</v>
      </c>
      <c r="H19" s="50">
        <f t="shared" si="5"/>
        <v>0</v>
      </c>
      <c r="I19" s="50">
        <f t="shared" si="5"/>
        <v>279568</v>
      </c>
      <c r="J19" s="50">
        <f t="shared" si="5"/>
        <v>0</v>
      </c>
      <c r="K19" s="50">
        <f t="shared" si="5"/>
        <v>0</v>
      </c>
      <c r="L19" s="59">
        <f t="shared" si="5"/>
        <v>0</v>
      </c>
    </row>
    <row r="20" spans="1:12" ht="18.75" customHeight="1">
      <c r="A20" s="680"/>
      <c r="B20" s="531"/>
      <c r="C20" s="531"/>
      <c r="D20" s="534"/>
      <c r="E20" s="11" t="s">
        <v>113</v>
      </c>
      <c r="F20" s="50">
        <f aca="true" t="shared" si="6" ref="F20:L20">ROUND(F9*1000/$L$2,0)</f>
        <v>110579</v>
      </c>
      <c r="G20" s="50">
        <f t="shared" si="6"/>
        <v>110579</v>
      </c>
      <c r="H20" s="50">
        <f t="shared" si="6"/>
        <v>0</v>
      </c>
      <c r="I20" s="50">
        <f t="shared" si="6"/>
        <v>110579</v>
      </c>
      <c r="J20" s="50">
        <f t="shared" si="6"/>
        <v>0</v>
      </c>
      <c r="K20" s="50">
        <f t="shared" si="6"/>
        <v>0</v>
      </c>
      <c r="L20" s="59">
        <f t="shared" si="6"/>
        <v>0</v>
      </c>
    </row>
    <row r="21" spans="1:12" ht="18.75" customHeight="1">
      <c r="A21" s="680"/>
      <c r="B21" s="531"/>
      <c r="C21" s="531"/>
      <c r="D21" s="674" t="s">
        <v>114</v>
      </c>
      <c r="E21" s="676"/>
      <c r="F21" s="50">
        <f aca="true" t="shared" si="7" ref="F21:L21">ROUND(F10*1000/$L$2,0)</f>
        <v>7986</v>
      </c>
      <c r="G21" s="50">
        <f t="shared" si="7"/>
        <v>7986</v>
      </c>
      <c r="H21" s="50">
        <f t="shared" si="7"/>
        <v>0</v>
      </c>
      <c r="I21" s="50">
        <f t="shared" si="7"/>
        <v>7986</v>
      </c>
      <c r="J21" s="50">
        <f t="shared" si="7"/>
        <v>0</v>
      </c>
      <c r="K21" s="50">
        <f t="shared" si="7"/>
        <v>0</v>
      </c>
      <c r="L21" s="59">
        <f t="shared" si="7"/>
        <v>0</v>
      </c>
    </row>
    <row r="22" spans="1:12" ht="18.75" customHeight="1">
      <c r="A22" s="680"/>
      <c r="B22" s="531"/>
      <c r="C22" s="531"/>
      <c r="D22" s="674" t="s">
        <v>115</v>
      </c>
      <c r="E22" s="676"/>
      <c r="F22" s="50">
        <f aca="true" t="shared" si="8" ref="F22:L22">ROUND(F11*1000/$L$2,0)</f>
        <v>902</v>
      </c>
      <c r="G22" s="50">
        <f t="shared" si="8"/>
        <v>902</v>
      </c>
      <c r="H22" s="50">
        <f t="shared" si="8"/>
        <v>0</v>
      </c>
      <c r="I22" s="50">
        <f t="shared" si="8"/>
        <v>902</v>
      </c>
      <c r="J22" s="50">
        <f t="shared" si="8"/>
        <v>0</v>
      </c>
      <c r="K22" s="50">
        <f t="shared" si="8"/>
        <v>0</v>
      </c>
      <c r="L22" s="59">
        <f t="shared" si="8"/>
        <v>0</v>
      </c>
    </row>
    <row r="23" spans="1:12" ht="18.75" customHeight="1">
      <c r="A23" s="680"/>
      <c r="B23" s="531"/>
      <c r="C23" s="531"/>
      <c r="D23" s="674" t="s">
        <v>116</v>
      </c>
      <c r="E23" s="676"/>
      <c r="F23" s="50">
        <f aca="true" t="shared" si="9" ref="F23:L23">ROUND(F12*1000/$L$2,0)</f>
        <v>14995</v>
      </c>
      <c r="G23" s="50">
        <f t="shared" si="9"/>
        <v>14995</v>
      </c>
      <c r="H23" s="50">
        <f t="shared" si="9"/>
        <v>3297</v>
      </c>
      <c r="I23" s="50">
        <f t="shared" si="9"/>
        <v>11699</v>
      </c>
      <c r="J23" s="50">
        <f t="shared" si="9"/>
        <v>0</v>
      </c>
      <c r="K23" s="50">
        <f t="shared" si="9"/>
        <v>0</v>
      </c>
      <c r="L23" s="59">
        <f t="shared" si="9"/>
        <v>0</v>
      </c>
    </row>
    <row r="24" spans="1:12" ht="18.75" customHeight="1">
      <c r="A24" s="680"/>
      <c r="B24" s="531"/>
      <c r="C24" s="534"/>
      <c r="D24" s="674" t="s">
        <v>117</v>
      </c>
      <c r="E24" s="676"/>
      <c r="F24" s="50">
        <f aca="true" t="shared" si="10" ref="F24:L24">ROUND(F13*1000/$L$2,0)</f>
        <v>376</v>
      </c>
      <c r="G24" s="50">
        <f t="shared" si="10"/>
        <v>376</v>
      </c>
      <c r="H24" s="50">
        <f t="shared" si="10"/>
        <v>0</v>
      </c>
      <c r="I24" s="50">
        <f t="shared" si="10"/>
        <v>376</v>
      </c>
      <c r="J24" s="50">
        <f t="shared" si="10"/>
        <v>0</v>
      </c>
      <c r="K24" s="50">
        <f t="shared" si="10"/>
        <v>0</v>
      </c>
      <c r="L24" s="59">
        <f t="shared" si="10"/>
        <v>0</v>
      </c>
    </row>
    <row r="25" spans="1:12" ht="18.75" customHeight="1">
      <c r="A25" s="680"/>
      <c r="B25" s="531"/>
      <c r="C25" s="674" t="s">
        <v>118</v>
      </c>
      <c r="D25" s="675"/>
      <c r="E25" s="676"/>
      <c r="F25" s="50">
        <f aca="true" t="shared" si="11" ref="F25:L25">ROUND(F14*1000/$L$2,0)</f>
        <v>0</v>
      </c>
      <c r="G25" s="50">
        <f t="shared" si="11"/>
        <v>0</v>
      </c>
      <c r="H25" s="50">
        <f t="shared" si="11"/>
        <v>0</v>
      </c>
      <c r="I25" s="50">
        <f t="shared" si="11"/>
        <v>0</v>
      </c>
      <c r="J25" s="50">
        <f t="shared" si="11"/>
        <v>0</v>
      </c>
      <c r="K25" s="50">
        <f t="shared" si="11"/>
        <v>0</v>
      </c>
      <c r="L25" s="59">
        <f t="shared" si="11"/>
        <v>0</v>
      </c>
    </row>
    <row r="26" spans="1:12" ht="18.75" customHeight="1" thickBot="1">
      <c r="A26" s="681"/>
      <c r="B26" s="541"/>
      <c r="C26" s="685" t="s">
        <v>119</v>
      </c>
      <c r="D26" s="686"/>
      <c r="E26" s="687"/>
      <c r="F26" s="42">
        <f aca="true" t="shared" si="12" ref="F26:L26">ROUND(F15*1000/$L$2,0)</f>
        <v>0</v>
      </c>
      <c r="G26" s="42">
        <f t="shared" si="12"/>
        <v>0</v>
      </c>
      <c r="H26" s="42">
        <f t="shared" si="12"/>
        <v>0</v>
      </c>
      <c r="I26" s="42">
        <f t="shared" si="12"/>
        <v>0</v>
      </c>
      <c r="J26" s="42">
        <f t="shared" si="12"/>
        <v>0</v>
      </c>
      <c r="K26" s="42">
        <f t="shared" si="12"/>
        <v>0</v>
      </c>
      <c r="L26" s="43">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H1"/>
    <mergeCell ref="A3:E4"/>
    <mergeCell ref="F3:F4"/>
    <mergeCell ref="G3:J3"/>
  </mergeCells>
  <printOptions/>
  <pageMargins left="0.75" right="0.75" top="1" bottom="1" header="0.512" footer="0.512"/>
  <pageSetup horizontalDpi="300" verticalDpi="300" orientation="landscape" paperSize="9" scale="95" r:id="rId1"/>
</worksheet>
</file>

<file path=xl/worksheets/sheet15.xml><?xml version="1.0" encoding="utf-8"?>
<worksheet xmlns="http://schemas.openxmlformats.org/spreadsheetml/2006/main" xmlns:r="http://schemas.openxmlformats.org/officeDocument/2006/relationships">
  <dimension ref="A1:L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661" t="s">
        <v>259</v>
      </c>
      <c r="B1" s="661"/>
      <c r="C1" s="661"/>
      <c r="D1" s="661"/>
      <c r="E1" s="661"/>
      <c r="F1" s="661"/>
      <c r="G1" s="661"/>
      <c r="H1" s="661"/>
    </row>
    <row r="2" spans="11:12" ht="21" customHeight="1" thickBot="1">
      <c r="K2" s="53" t="s">
        <v>126</v>
      </c>
      <c r="L2" s="54">
        <f>'表５'!N31</f>
        <v>2629</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2" ht="18.75" customHeight="1">
      <c r="A5" s="668" t="s">
        <v>28</v>
      </c>
      <c r="B5" s="671" t="s">
        <v>110</v>
      </c>
      <c r="C5" s="672"/>
      <c r="D5" s="672"/>
      <c r="E5" s="673"/>
      <c r="F5" s="249">
        <f>G5+K5+L5</f>
        <v>2230797</v>
      </c>
      <c r="G5" s="249">
        <f>SUM(H5:J5)</f>
        <v>2230797</v>
      </c>
      <c r="H5" s="249">
        <f>H6+H14+H15</f>
        <v>164737</v>
      </c>
      <c r="I5" s="249">
        <f>I6+I14+I15</f>
        <v>2066060</v>
      </c>
      <c r="J5" s="249">
        <f>J6+J14+J15</f>
        <v>0</v>
      </c>
      <c r="K5" s="249">
        <f>K6+K14+K15</f>
        <v>0</v>
      </c>
      <c r="L5" s="250">
        <f>L6+L14+L15</f>
        <v>0</v>
      </c>
    </row>
    <row r="6" spans="1:12" ht="18.75" customHeight="1">
      <c r="A6" s="669"/>
      <c r="B6" s="530"/>
      <c r="C6" s="674" t="s">
        <v>111</v>
      </c>
      <c r="D6" s="675"/>
      <c r="E6" s="676"/>
      <c r="F6" s="44">
        <f aca="true" t="shared" si="0" ref="F6:F15">G6+K6+L6</f>
        <v>2191825</v>
      </c>
      <c r="G6" s="44">
        <f aca="true" t="shared" si="1" ref="G6:G15">SUM(H6:J6)</f>
        <v>2191825</v>
      </c>
      <c r="H6" s="44">
        <f>H7+SUM(H10:H13)</f>
        <v>164045</v>
      </c>
      <c r="I6" s="44">
        <f>I7+SUM(I10:I13)</f>
        <v>2027780</v>
      </c>
      <c r="J6" s="44">
        <f>J7+SUM(J10:J13)</f>
        <v>0</v>
      </c>
      <c r="K6" s="44">
        <f>K7+SUM(K10:K13)</f>
        <v>0</v>
      </c>
      <c r="L6" s="128">
        <f>L7+SUM(L10:L13)</f>
        <v>0</v>
      </c>
    </row>
    <row r="7" spans="1:12" ht="18.75" customHeight="1">
      <c r="A7" s="669"/>
      <c r="B7" s="531"/>
      <c r="C7" s="530"/>
      <c r="D7" s="674" t="s">
        <v>112</v>
      </c>
      <c r="E7" s="676"/>
      <c r="F7" s="44">
        <f t="shared" si="0"/>
        <v>1957829</v>
      </c>
      <c r="G7" s="44">
        <f t="shared" si="1"/>
        <v>1957829</v>
      </c>
      <c r="H7" s="44">
        <f>H8+H9</f>
        <v>164045</v>
      </c>
      <c r="I7" s="44">
        <f>I8+I9</f>
        <v>1793784</v>
      </c>
      <c r="J7" s="44">
        <f>J8+J9</f>
        <v>0</v>
      </c>
      <c r="K7" s="44">
        <f>K8+K9</f>
        <v>0</v>
      </c>
      <c r="L7" s="128">
        <f>L8+L9</f>
        <v>0</v>
      </c>
    </row>
    <row r="8" spans="1:12" ht="18.75" customHeight="1">
      <c r="A8" s="669"/>
      <c r="B8" s="531"/>
      <c r="C8" s="531"/>
      <c r="D8" s="530"/>
      <c r="E8" s="51" t="s">
        <v>303</v>
      </c>
      <c r="F8" s="44">
        <f t="shared" si="0"/>
        <v>1291915</v>
      </c>
      <c r="G8" s="44">
        <f t="shared" si="1"/>
        <v>1291915</v>
      </c>
      <c r="H8" s="44">
        <v>148849</v>
      </c>
      <c r="I8" s="44">
        <v>1143066</v>
      </c>
      <c r="J8" s="44">
        <v>0</v>
      </c>
      <c r="K8" s="44">
        <v>0</v>
      </c>
      <c r="L8" s="128">
        <v>0</v>
      </c>
    </row>
    <row r="9" spans="1:12" ht="18.75" customHeight="1">
      <c r="A9" s="669"/>
      <c r="B9" s="531"/>
      <c r="C9" s="531"/>
      <c r="D9" s="534"/>
      <c r="E9" s="11" t="s">
        <v>113</v>
      </c>
      <c r="F9" s="44">
        <f t="shared" si="0"/>
        <v>665914</v>
      </c>
      <c r="G9" s="44">
        <f t="shared" si="1"/>
        <v>665914</v>
      </c>
      <c r="H9" s="44">
        <f>9113+6083</f>
        <v>15196</v>
      </c>
      <c r="I9" s="44">
        <f>27571+78947+83239+320857+140104</f>
        <v>650718</v>
      </c>
      <c r="J9" s="44">
        <v>0</v>
      </c>
      <c r="K9" s="44">
        <v>0</v>
      </c>
      <c r="L9" s="128">
        <v>0</v>
      </c>
    </row>
    <row r="10" spans="1:12" ht="18.75" customHeight="1">
      <c r="A10" s="669"/>
      <c r="B10" s="531"/>
      <c r="C10" s="531"/>
      <c r="D10" s="674" t="s">
        <v>114</v>
      </c>
      <c r="E10" s="676"/>
      <c r="F10" s="44">
        <f>G10+K10+L10</f>
        <v>29257</v>
      </c>
      <c r="G10" s="44">
        <f t="shared" si="1"/>
        <v>29257</v>
      </c>
      <c r="H10" s="44">
        <v>0</v>
      </c>
      <c r="I10" s="44">
        <v>29257</v>
      </c>
      <c r="J10" s="44">
        <v>0</v>
      </c>
      <c r="K10" s="44">
        <v>0</v>
      </c>
      <c r="L10" s="128">
        <v>0</v>
      </c>
    </row>
    <row r="11" spans="1:12" ht="18.75" customHeight="1">
      <c r="A11" s="669"/>
      <c r="B11" s="531"/>
      <c r="C11" s="531"/>
      <c r="D11" s="674" t="s">
        <v>115</v>
      </c>
      <c r="E11" s="676"/>
      <c r="F11" s="44">
        <f t="shared" si="0"/>
        <v>52287</v>
      </c>
      <c r="G11" s="44">
        <f t="shared" si="1"/>
        <v>52287</v>
      </c>
      <c r="H11" s="44">
        <v>0</v>
      </c>
      <c r="I11" s="44">
        <v>52287</v>
      </c>
      <c r="J11" s="44">
        <v>0</v>
      </c>
      <c r="K11" s="44">
        <v>0</v>
      </c>
      <c r="L11" s="128">
        <v>0</v>
      </c>
    </row>
    <row r="12" spans="1:12" ht="18.75" customHeight="1">
      <c r="A12" s="669"/>
      <c r="B12" s="531"/>
      <c r="C12" s="531"/>
      <c r="D12" s="674" t="s">
        <v>116</v>
      </c>
      <c r="E12" s="676"/>
      <c r="F12" s="44">
        <f t="shared" si="0"/>
        <v>148370</v>
      </c>
      <c r="G12" s="44">
        <f t="shared" si="1"/>
        <v>148370</v>
      </c>
      <c r="H12" s="44">
        <v>0</v>
      </c>
      <c r="I12" s="44">
        <v>148370</v>
      </c>
      <c r="J12" s="44">
        <v>0</v>
      </c>
      <c r="K12" s="44">
        <v>0</v>
      </c>
      <c r="L12" s="128">
        <v>0</v>
      </c>
    </row>
    <row r="13" spans="1:12" ht="18.75" customHeight="1">
      <c r="A13" s="669"/>
      <c r="B13" s="531"/>
      <c r="C13" s="534"/>
      <c r="D13" s="674" t="s">
        <v>117</v>
      </c>
      <c r="E13" s="676"/>
      <c r="F13" s="44">
        <f t="shared" si="0"/>
        <v>4082</v>
      </c>
      <c r="G13" s="44">
        <f t="shared" si="1"/>
        <v>4082</v>
      </c>
      <c r="H13" s="44">
        <v>0</v>
      </c>
      <c r="I13" s="44">
        <v>4082</v>
      </c>
      <c r="J13" s="44">
        <v>0</v>
      </c>
      <c r="K13" s="44">
        <v>0</v>
      </c>
      <c r="L13" s="128">
        <v>0</v>
      </c>
    </row>
    <row r="14" spans="1:12" ht="18.75" customHeight="1">
      <c r="A14" s="669"/>
      <c r="B14" s="531"/>
      <c r="C14" s="674" t="s">
        <v>118</v>
      </c>
      <c r="D14" s="675"/>
      <c r="E14" s="676"/>
      <c r="F14" s="44">
        <f t="shared" si="0"/>
        <v>2525</v>
      </c>
      <c r="G14" s="44">
        <f t="shared" si="1"/>
        <v>2525</v>
      </c>
      <c r="H14" s="44">
        <v>692</v>
      </c>
      <c r="I14" s="44">
        <v>1833</v>
      </c>
      <c r="J14" s="44">
        <v>0</v>
      </c>
      <c r="K14" s="44">
        <v>0</v>
      </c>
      <c r="L14" s="128">
        <v>0</v>
      </c>
    </row>
    <row r="15" spans="1:12" ht="18.75" customHeight="1" thickBot="1">
      <c r="A15" s="670"/>
      <c r="B15" s="532"/>
      <c r="C15" s="677" t="s">
        <v>119</v>
      </c>
      <c r="D15" s="678"/>
      <c r="E15" s="679"/>
      <c r="F15" s="129">
        <f t="shared" si="0"/>
        <v>36447</v>
      </c>
      <c r="G15" s="129">
        <f t="shared" si="1"/>
        <v>36447</v>
      </c>
      <c r="H15" s="129">
        <v>0</v>
      </c>
      <c r="I15" s="129">
        <v>36447</v>
      </c>
      <c r="J15" s="129">
        <v>0</v>
      </c>
      <c r="K15" s="129">
        <v>0</v>
      </c>
      <c r="L15" s="130">
        <v>0</v>
      </c>
    </row>
    <row r="16" spans="1:12" ht="18.75" customHeight="1" thickTop="1">
      <c r="A16" s="680" t="s">
        <v>127</v>
      </c>
      <c r="B16" s="682" t="s">
        <v>110</v>
      </c>
      <c r="C16" s="683"/>
      <c r="D16" s="683"/>
      <c r="E16" s="684"/>
      <c r="F16" s="251">
        <f>ROUND(F5*1000/$L$2,0)</f>
        <v>848534</v>
      </c>
      <c r="G16" s="251">
        <f aca="true" t="shared" si="2" ref="G16:L16">ROUND(G5*1000/$L$2,0)</f>
        <v>848534</v>
      </c>
      <c r="H16" s="251">
        <f t="shared" si="2"/>
        <v>62661</v>
      </c>
      <c r="I16" s="251">
        <f t="shared" si="2"/>
        <v>785873</v>
      </c>
      <c r="J16" s="251">
        <f t="shared" si="2"/>
        <v>0</v>
      </c>
      <c r="K16" s="251">
        <f t="shared" si="2"/>
        <v>0</v>
      </c>
      <c r="L16" s="252">
        <f t="shared" si="2"/>
        <v>0</v>
      </c>
    </row>
    <row r="17" spans="1:12" ht="18.75" customHeight="1">
      <c r="A17" s="680"/>
      <c r="B17" s="530"/>
      <c r="C17" s="674" t="s">
        <v>111</v>
      </c>
      <c r="D17" s="675"/>
      <c r="E17" s="676"/>
      <c r="F17" s="44">
        <f aca="true" t="shared" si="3" ref="F17:L17">ROUND(F6*1000/$L$2,0)</f>
        <v>833711</v>
      </c>
      <c r="G17" s="44">
        <f t="shared" si="3"/>
        <v>833711</v>
      </c>
      <c r="H17" s="44">
        <f t="shared" si="3"/>
        <v>62398</v>
      </c>
      <c r="I17" s="44">
        <f t="shared" si="3"/>
        <v>771312</v>
      </c>
      <c r="J17" s="44">
        <f t="shared" si="3"/>
        <v>0</v>
      </c>
      <c r="K17" s="44">
        <f t="shared" si="3"/>
        <v>0</v>
      </c>
      <c r="L17" s="128">
        <f t="shared" si="3"/>
        <v>0</v>
      </c>
    </row>
    <row r="18" spans="1:12" ht="18.75" customHeight="1">
      <c r="A18" s="680"/>
      <c r="B18" s="531"/>
      <c r="C18" s="530"/>
      <c r="D18" s="674" t="s">
        <v>112</v>
      </c>
      <c r="E18" s="676"/>
      <c r="F18" s="44">
        <f aca="true" t="shared" si="4" ref="F18:L18">ROUND(F7*1000/$L$2,0)</f>
        <v>744705</v>
      </c>
      <c r="G18" s="44">
        <f t="shared" si="4"/>
        <v>744705</v>
      </c>
      <c r="H18" s="44">
        <f t="shared" si="4"/>
        <v>62398</v>
      </c>
      <c r="I18" s="44">
        <f t="shared" si="4"/>
        <v>682307</v>
      </c>
      <c r="J18" s="44">
        <f t="shared" si="4"/>
        <v>0</v>
      </c>
      <c r="K18" s="44">
        <f t="shared" si="4"/>
        <v>0</v>
      </c>
      <c r="L18" s="128">
        <f t="shared" si="4"/>
        <v>0</v>
      </c>
    </row>
    <row r="19" spans="1:12" ht="18.75" customHeight="1">
      <c r="A19" s="680"/>
      <c r="B19" s="531"/>
      <c r="C19" s="531"/>
      <c r="D19" s="530"/>
      <c r="E19" s="51" t="s">
        <v>304</v>
      </c>
      <c r="F19" s="44">
        <f aca="true" t="shared" si="5" ref="F19:L19">ROUND(F8*1000/$L$2,0)</f>
        <v>491409</v>
      </c>
      <c r="G19" s="44">
        <f t="shared" si="5"/>
        <v>491409</v>
      </c>
      <c r="H19" s="44">
        <f t="shared" si="5"/>
        <v>56618</v>
      </c>
      <c r="I19" s="44">
        <f t="shared" si="5"/>
        <v>434791</v>
      </c>
      <c r="J19" s="44">
        <f t="shared" si="5"/>
        <v>0</v>
      </c>
      <c r="K19" s="44">
        <f t="shared" si="5"/>
        <v>0</v>
      </c>
      <c r="L19" s="128">
        <f t="shared" si="5"/>
        <v>0</v>
      </c>
    </row>
    <row r="20" spans="1:12" ht="18.75" customHeight="1">
      <c r="A20" s="680"/>
      <c r="B20" s="531"/>
      <c r="C20" s="531"/>
      <c r="D20" s="534"/>
      <c r="E20" s="11" t="s">
        <v>113</v>
      </c>
      <c r="F20" s="44">
        <f aca="true" t="shared" si="6" ref="F20:L20">ROUND(F9*1000/$L$2,0)</f>
        <v>253296</v>
      </c>
      <c r="G20" s="44">
        <f t="shared" si="6"/>
        <v>253296</v>
      </c>
      <c r="H20" s="44">
        <f t="shared" si="6"/>
        <v>5780</v>
      </c>
      <c r="I20" s="44">
        <f t="shared" si="6"/>
        <v>247515</v>
      </c>
      <c r="J20" s="44">
        <f t="shared" si="6"/>
        <v>0</v>
      </c>
      <c r="K20" s="44">
        <f t="shared" si="6"/>
        <v>0</v>
      </c>
      <c r="L20" s="128">
        <f t="shared" si="6"/>
        <v>0</v>
      </c>
    </row>
    <row r="21" spans="1:12" ht="18.75" customHeight="1">
      <c r="A21" s="680"/>
      <c r="B21" s="531"/>
      <c r="C21" s="531"/>
      <c r="D21" s="674" t="s">
        <v>114</v>
      </c>
      <c r="E21" s="676"/>
      <c r="F21" s="44">
        <f aca="true" t="shared" si="7" ref="F21:L21">ROUND(F10*1000/$L$2,0)</f>
        <v>11129</v>
      </c>
      <c r="G21" s="44">
        <f t="shared" si="7"/>
        <v>11129</v>
      </c>
      <c r="H21" s="44">
        <f t="shared" si="7"/>
        <v>0</v>
      </c>
      <c r="I21" s="44">
        <f t="shared" si="7"/>
        <v>11129</v>
      </c>
      <c r="J21" s="44">
        <f t="shared" si="7"/>
        <v>0</v>
      </c>
      <c r="K21" s="44">
        <f t="shared" si="7"/>
        <v>0</v>
      </c>
      <c r="L21" s="128">
        <f t="shared" si="7"/>
        <v>0</v>
      </c>
    </row>
    <row r="22" spans="1:12" ht="18.75" customHeight="1">
      <c r="A22" s="680"/>
      <c r="B22" s="531"/>
      <c r="C22" s="531"/>
      <c r="D22" s="674" t="s">
        <v>115</v>
      </c>
      <c r="E22" s="676"/>
      <c r="F22" s="44">
        <f aca="true" t="shared" si="8" ref="F22:L22">ROUND(F11*1000/$L$2,0)</f>
        <v>19889</v>
      </c>
      <c r="G22" s="44">
        <f t="shared" si="8"/>
        <v>19889</v>
      </c>
      <c r="H22" s="44">
        <f t="shared" si="8"/>
        <v>0</v>
      </c>
      <c r="I22" s="44">
        <f t="shared" si="8"/>
        <v>19889</v>
      </c>
      <c r="J22" s="44">
        <f t="shared" si="8"/>
        <v>0</v>
      </c>
      <c r="K22" s="44">
        <f t="shared" si="8"/>
        <v>0</v>
      </c>
      <c r="L22" s="128">
        <f t="shared" si="8"/>
        <v>0</v>
      </c>
    </row>
    <row r="23" spans="1:12" ht="18.75" customHeight="1">
      <c r="A23" s="680"/>
      <c r="B23" s="531"/>
      <c r="C23" s="531"/>
      <c r="D23" s="674" t="s">
        <v>116</v>
      </c>
      <c r="E23" s="676"/>
      <c r="F23" s="44">
        <f aca="true" t="shared" si="9" ref="F23:L23">ROUND(F12*1000/$L$2,0)</f>
        <v>56436</v>
      </c>
      <c r="G23" s="44">
        <f t="shared" si="9"/>
        <v>56436</v>
      </c>
      <c r="H23" s="44">
        <f t="shared" si="9"/>
        <v>0</v>
      </c>
      <c r="I23" s="44">
        <f t="shared" si="9"/>
        <v>56436</v>
      </c>
      <c r="J23" s="44">
        <f t="shared" si="9"/>
        <v>0</v>
      </c>
      <c r="K23" s="44">
        <f t="shared" si="9"/>
        <v>0</v>
      </c>
      <c r="L23" s="128">
        <f t="shared" si="9"/>
        <v>0</v>
      </c>
    </row>
    <row r="24" spans="1:12" ht="18.75" customHeight="1">
      <c r="A24" s="680"/>
      <c r="B24" s="531"/>
      <c r="C24" s="534"/>
      <c r="D24" s="674" t="s">
        <v>117</v>
      </c>
      <c r="E24" s="676"/>
      <c r="F24" s="44">
        <f aca="true" t="shared" si="10" ref="F24:L24">ROUND(F13*1000/$L$2,0)</f>
        <v>1553</v>
      </c>
      <c r="G24" s="44">
        <f t="shared" si="10"/>
        <v>1553</v>
      </c>
      <c r="H24" s="44">
        <f t="shared" si="10"/>
        <v>0</v>
      </c>
      <c r="I24" s="44">
        <f t="shared" si="10"/>
        <v>1553</v>
      </c>
      <c r="J24" s="44">
        <f t="shared" si="10"/>
        <v>0</v>
      </c>
      <c r="K24" s="44">
        <f t="shared" si="10"/>
        <v>0</v>
      </c>
      <c r="L24" s="128">
        <f t="shared" si="10"/>
        <v>0</v>
      </c>
    </row>
    <row r="25" spans="1:12" ht="18.75" customHeight="1">
      <c r="A25" s="680"/>
      <c r="B25" s="531"/>
      <c r="C25" s="674" t="s">
        <v>118</v>
      </c>
      <c r="D25" s="675"/>
      <c r="E25" s="676"/>
      <c r="F25" s="44">
        <f aca="true" t="shared" si="11" ref="F25:L25">ROUND(F14*1000/$L$2,0)</f>
        <v>960</v>
      </c>
      <c r="G25" s="44">
        <f t="shared" si="11"/>
        <v>960</v>
      </c>
      <c r="H25" s="44">
        <f t="shared" si="11"/>
        <v>263</v>
      </c>
      <c r="I25" s="44">
        <f t="shared" si="11"/>
        <v>697</v>
      </c>
      <c r="J25" s="44">
        <f t="shared" si="11"/>
        <v>0</v>
      </c>
      <c r="K25" s="44">
        <f t="shared" si="11"/>
        <v>0</v>
      </c>
      <c r="L25" s="128">
        <f t="shared" si="11"/>
        <v>0</v>
      </c>
    </row>
    <row r="26" spans="1:12" ht="18.75" customHeight="1" thickBot="1">
      <c r="A26" s="681"/>
      <c r="B26" s="541"/>
      <c r="C26" s="685" t="s">
        <v>119</v>
      </c>
      <c r="D26" s="686"/>
      <c r="E26" s="687"/>
      <c r="F26" s="253">
        <f aca="true" t="shared" si="12" ref="F26:L26">ROUND(F15*1000/$L$2,0)</f>
        <v>13863</v>
      </c>
      <c r="G26" s="253">
        <f t="shared" si="12"/>
        <v>13863</v>
      </c>
      <c r="H26" s="253">
        <f t="shared" si="12"/>
        <v>0</v>
      </c>
      <c r="I26" s="253">
        <f t="shared" si="12"/>
        <v>13863</v>
      </c>
      <c r="J26" s="253">
        <f t="shared" si="12"/>
        <v>0</v>
      </c>
      <c r="K26" s="253">
        <f t="shared" si="12"/>
        <v>0</v>
      </c>
      <c r="L26" s="254">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H1"/>
    <mergeCell ref="A3:E4"/>
    <mergeCell ref="F3:F4"/>
    <mergeCell ref="G3:J3"/>
  </mergeCells>
  <printOptions/>
  <pageMargins left="0.75" right="0.75" top="0.88" bottom="0.81" header="0.512" footer="0.512"/>
  <pageSetup horizontalDpi="300" verticalDpi="300" orientation="landscape" paperSize="9" scale="95" r:id="rId1"/>
</worksheet>
</file>

<file path=xl/worksheets/sheet16.xml><?xml version="1.0" encoding="utf-8"?>
<worksheet xmlns="http://schemas.openxmlformats.org/spreadsheetml/2006/main" xmlns:r="http://schemas.openxmlformats.org/officeDocument/2006/relationships">
  <dimension ref="A1:L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661" t="s">
        <v>258</v>
      </c>
      <c r="B1" s="661"/>
      <c r="C1" s="661"/>
      <c r="D1" s="661"/>
      <c r="E1" s="661"/>
      <c r="F1" s="661"/>
      <c r="G1" s="661"/>
      <c r="H1" s="661"/>
    </row>
    <row r="2" spans="11:12" ht="21" customHeight="1" thickBot="1">
      <c r="K2" s="53" t="s">
        <v>126</v>
      </c>
      <c r="L2" s="54">
        <f>'表５'!O31</f>
        <v>92</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2" ht="18.75" customHeight="1">
      <c r="A5" s="668" t="s">
        <v>28</v>
      </c>
      <c r="B5" s="671" t="s">
        <v>110</v>
      </c>
      <c r="C5" s="672"/>
      <c r="D5" s="672"/>
      <c r="E5" s="673"/>
      <c r="F5" s="249">
        <f>G5+K5+L5</f>
        <v>192887</v>
      </c>
      <c r="G5" s="249">
        <f>SUM(H5:J5)</f>
        <v>192887</v>
      </c>
      <c r="H5" s="249">
        <f>H6+H14+H15</f>
        <v>19734</v>
      </c>
      <c r="I5" s="249">
        <f>I6+I14+I15</f>
        <v>173153</v>
      </c>
      <c r="J5" s="249">
        <f>J6+J14+J15</f>
        <v>0</v>
      </c>
      <c r="K5" s="249">
        <f>K6+K14+K15</f>
        <v>0</v>
      </c>
      <c r="L5" s="250">
        <f>L6+L14+L15</f>
        <v>0</v>
      </c>
    </row>
    <row r="6" spans="1:12" ht="18.75" customHeight="1">
      <c r="A6" s="669"/>
      <c r="B6" s="530"/>
      <c r="C6" s="674" t="s">
        <v>111</v>
      </c>
      <c r="D6" s="675"/>
      <c r="E6" s="676"/>
      <c r="F6" s="44">
        <f aca="true" t="shared" si="0" ref="F6:F15">G6+K6+L6</f>
        <v>186905</v>
      </c>
      <c r="G6" s="44">
        <f aca="true" t="shared" si="1" ref="G6:G15">SUM(H6:J6)</f>
        <v>186905</v>
      </c>
      <c r="H6" s="44">
        <f>H7+SUM(H10:H13)</f>
        <v>17626</v>
      </c>
      <c r="I6" s="44">
        <f>I7+SUM(I10:I13)</f>
        <v>169279</v>
      </c>
      <c r="J6" s="44">
        <f>J7+SUM(J10:J13)</f>
        <v>0</v>
      </c>
      <c r="K6" s="44">
        <f>K7+SUM(K10:K13)</f>
        <v>0</v>
      </c>
      <c r="L6" s="128">
        <f>L7+SUM(L10:L13)</f>
        <v>0</v>
      </c>
    </row>
    <row r="7" spans="1:12" ht="18.75" customHeight="1">
      <c r="A7" s="669"/>
      <c r="B7" s="531"/>
      <c r="C7" s="530"/>
      <c r="D7" s="674" t="s">
        <v>112</v>
      </c>
      <c r="E7" s="676"/>
      <c r="F7" s="44">
        <f t="shared" si="0"/>
        <v>151348</v>
      </c>
      <c r="G7" s="44">
        <f t="shared" si="1"/>
        <v>151348</v>
      </c>
      <c r="H7" s="44">
        <f>H8+H9</f>
        <v>13767</v>
      </c>
      <c r="I7" s="44">
        <f>I8+I9</f>
        <v>137581</v>
      </c>
      <c r="J7" s="44">
        <f>J8+J9</f>
        <v>0</v>
      </c>
      <c r="K7" s="44">
        <f>K8+K9</f>
        <v>0</v>
      </c>
      <c r="L7" s="128">
        <f>L8+L9</f>
        <v>0</v>
      </c>
    </row>
    <row r="8" spans="1:12" ht="18.75" customHeight="1">
      <c r="A8" s="669"/>
      <c r="B8" s="531"/>
      <c r="C8" s="531"/>
      <c r="D8" s="530"/>
      <c r="E8" s="51" t="s">
        <v>303</v>
      </c>
      <c r="F8" s="44">
        <f t="shared" si="0"/>
        <v>94626</v>
      </c>
      <c r="G8" s="44">
        <f t="shared" si="1"/>
        <v>94626</v>
      </c>
      <c r="H8" s="44">
        <v>0</v>
      </c>
      <c r="I8" s="44">
        <v>94626</v>
      </c>
      <c r="J8" s="44">
        <v>0</v>
      </c>
      <c r="K8" s="44">
        <v>0</v>
      </c>
      <c r="L8" s="128">
        <v>0</v>
      </c>
    </row>
    <row r="9" spans="1:12" ht="18.75" customHeight="1">
      <c r="A9" s="669"/>
      <c r="B9" s="531"/>
      <c r="C9" s="531"/>
      <c r="D9" s="534"/>
      <c r="E9" s="11" t="s">
        <v>113</v>
      </c>
      <c r="F9" s="44">
        <f t="shared" si="0"/>
        <v>56722</v>
      </c>
      <c r="G9" s="44">
        <f t="shared" si="1"/>
        <v>56722</v>
      </c>
      <c r="H9" s="44">
        <f>3195+8835+1737</f>
        <v>13767</v>
      </c>
      <c r="I9" s="44">
        <f>2462+36376+3412+705</f>
        <v>42955</v>
      </c>
      <c r="J9" s="44">
        <v>0</v>
      </c>
      <c r="K9" s="44">
        <v>0</v>
      </c>
      <c r="L9" s="128">
        <v>0</v>
      </c>
    </row>
    <row r="10" spans="1:12" ht="18.75" customHeight="1">
      <c r="A10" s="669"/>
      <c r="B10" s="531"/>
      <c r="C10" s="531"/>
      <c r="D10" s="674" t="s">
        <v>114</v>
      </c>
      <c r="E10" s="676"/>
      <c r="F10" s="44">
        <f>G10+K10+L10</f>
        <v>19030</v>
      </c>
      <c r="G10" s="44">
        <f t="shared" si="1"/>
        <v>19030</v>
      </c>
      <c r="H10" s="44">
        <v>3736</v>
      </c>
      <c r="I10" s="44">
        <v>15294</v>
      </c>
      <c r="J10" s="44">
        <v>0</v>
      </c>
      <c r="K10" s="44">
        <v>0</v>
      </c>
      <c r="L10" s="128">
        <v>0</v>
      </c>
    </row>
    <row r="11" spans="1:12" ht="18.75" customHeight="1">
      <c r="A11" s="669"/>
      <c r="B11" s="531"/>
      <c r="C11" s="531"/>
      <c r="D11" s="674" t="s">
        <v>115</v>
      </c>
      <c r="E11" s="676"/>
      <c r="F11" s="44">
        <f t="shared" si="0"/>
        <v>16104</v>
      </c>
      <c r="G11" s="44">
        <f t="shared" si="1"/>
        <v>16104</v>
      </c>
      <c r="H11" s="44">
        <v>123</v>
      </c>
      <c r="I11" s="44">
        <v>15981</v>
      </c>
      <c r="J11" s="44">
        <v>0</v>
      </c>
      <c r="K11" s="44">
        <v>0</v>
      </c>
      <c r="L11" s="128">
        <v>0</v>
      </c>
    </row>
    <row r="12" spans="1:12" ht="18.75" customHeight="1">
      <c r="A12" s="669"/>
      <c r="B12" s="531"/>
      <c r="C12" s="531"/>
      <c r="D12" s="674" t="s">
        <v>116</v>
      </c>
      <c r="E12" s="676"/>
      <c r="F12" s="44">
        <f t="shared" si="0"/>
        <v>0</v>
      </c>
      <c r="G12" s="44">
        <f t="shared" si="1"/>
        <v>0</v>
      </c>
      <c r="H12" s="44">
        <v>0</v>
      </c>
      <c r="I12" s="44">
        <v>0</v>
      </c>
      <c r="J12" s="44">
        <v>0</v>
      </c>
      <c r="K12" s="44">
        <v>0</v>
      </c>
      <c r="L12" s="128">
        <v>0</v>
      </c>
    </row>
    <row r="13" spans="1:12" ht="18.75" customHeight="1">
      <c r="A13" s="669"/>
      <c r="B13" s="531"/>
      <c r="C13" s="534"/>
      <c r="D13" s="674" t="s">
        <v>117</v>
      </c>
      <c r="E13" s="676"/>
      <c r="F13" s="44">
        <f t="shared" si="0"/>
        <v>423</v>
      </c>
      <c r="G13" s="44">
        <f t="shared" si="1"/>
        <v>423</v>
      </c>
      <c r="H13" s="44">
        <v>0</v>
      </c>
      <c r="I13" s="44">
        <v>423</v>
      </c>
      <c r="J13" s="44">
        <v>0</v>
      </c>
      <c r="K13" s="44">
        <v>0</v>
      </c>
      <c r="L13" s="128">
        <v>0</v>
      </c>
    </row>
    <row r="14" spans="1:12" ht="18.75" customHeight="1">
      <c r="A14" s="669"/>
      <c r="B14" s="531"/>
      <c r="C14" s="674" t="s">
        <v>118</v>
      </c>
      <c r="D14" s="675"/>
      <c r="E14" s="676"/>
      <c r="F14" s="44">
        <f t="shared" si="0"/>
        <v>5982</v>
      </c>
      <c r="G14" s="44">
        <f t="shared" si="1"/>
        <v>5982</v>
      </c>
      <c r="H14" s="44">
        <v>2108</v>
      </c>
      <c r="I14" s="44">
        <v>3874</v>
      </c>
      <c r="J14" s="44">
        <v>0</v>
      </c>
      <c r="K14" s="44">
        <v>0</v>
      </c>
      <c r="L14" s="128">
        <v>0</v>
      </c>
    </row>
    <row r="15" spans="1:12" ht="18.75" customHeight="1" thickBot="1">
      <c r="A15" s="670"/>
      <c r="B15" s="532"/>
      <c r="C15" s="677" t="s">
        <v>119</v>
      </c>
      <c r="D15" s="678"/>
      <c r="E15" s="679"/>
      <c r="F15" s="129">
        <f t="shared" si="0"/>
        <v>0</v>
      </c>
      <c r="G15" s="129">
        <f t="shared" si="1"/>
        <v>0</v>
      </c>
      <c r="H15" s="129">
        <v>0</v>
      </c>
      <c r="I15" s="129">
        <v>0</v>
      </c>
      <c r="J15" s="129">
        <v>0</v>
      </c>
      <c r="K15" s="129">
        <v>0</v>
      </c>
      <c r="L15" s="130">
        <v>0</v>
      </c>
    </row>
    <row r="16" spans="1:12" ht="18.75" customHeight="1" thickTop="1">
      <c r="A16" s="680" t="s">
        <v>127</v>
      </c>
      <c r="B16" s="682" t="s">
        <v>110</v>
      </c>
      <c r="C16" s="683"/>
      <c r="D16" s="683"/>
      <c r="E16" s="684"/>
      <c r="F16" s="251">
        <f>ROUND(F5*1000/$L$2,0)</f>
        <v>2096598</v>
      </c>
      <c r="G16" s="251">
        <f aca="true" t="shared" si="2" ref="G16:L16">ROUND(G5*1000/$L$2,0)</f>
        <v>2096598</v>
      </c>
      <c r="H16" s="251">
        <f t="shared" si="2"/>
        <v>214500</v>
      </c>
      <c r="I16" s="251">
        <f t="shared" si="2"/>
        <v>1882098</v>
      </c>
      <c r="J16" s="251">
        <f t="shared" si="2"/>
        <v>0</v>
      </c>
      <c r="K16" s="251">
        <f t="shared" si="2"/>
        <v>0</v>
      </c>
      <c r="L16" s="252">
        <f t="shared" si="2"/>
        <v>0</v>
      </c>
    </row>
    <row r="17" spans="1:12" ht="18.75" customHeight="1">
      <c r="A17" s="680"/>
      <c r="B17" s="530"/>
      <c r="C17" s="674" t="s">
        <v>111</v>
      </c>
      <c r="D17" s="675"/>
      <c r="E17" s="676"/>
      <c r="F17" s="44">
        <f aca="true" t="shared" si="3" ref="F17:L17">ROUND(F6*1000/$L$2,0)</f>
        <v>2031576</v>
      </c>
      <c r="G17" s="44">
        <f t="shared" si="3"/>
        <v>2031576</v>
      </c>
      <c r="H17" s="44">
        <f t="shared" si="3"/>
        <v>191587</v>
      </c>
      <c r="I17" s="44">
        <f t="shared" si="3"/>
        <v>1839989</v>
      </c>
      <c r="J17" s="44">
        <f t="shared" si="3"/>
        <v>0</v>
      </c>
      <c r="K17" s="44">
        <f t="shared" si="3"/>
        <v>0</v>
      </c>
      <c r="L17" s="128">
        <f t="shared" si="3"/>
        <v>0</v>
      </c>
    </row>
    <row r="18" spans="1:12" ht="18.75" customHeight="1">
      <c r="A18" s="680"/>
      <c r="B18" s="531"/>
      <c r="C18" s="530"/>
      <c r="D18" s="674" t="s">
        <v>112</v>
      </c>
      <c r="E18" s="676"/>
      <c r="F18" s="44">
        <f aca="true" t="shared" si="4" ref="F18:L18">ROUND(F7*1000/$L$2,0)</f>
        <v>1645087</v>
      </c>
      <c r="G18" s="44">
        <f t="shared" si="4"/>
        <v>1645087</v>
      </c>
      <c r="H18" s="44">
        <f t="shared" si="4"/>
        <v>149641</v>
      </c>
      <c r="I18" s="44">
        <f t="shared" si="4"/>
        <v>1495446</v>
      </c>
      <c r="J18" s="44">
        <f t="shared" si="4"/>
        <v>0</v>
      </c>
      <c r="K18" s="44">
        <f t="shared" si="4"/>
        <v>0</v>
      </c>
      <c r="L18" s="128">
        <f t="shared" si="4"/>
        <v>0</v>
      </c>
    </row>
    <row r="19" spans="1:12" ht="18.75" customHeight="1">
      <c r="A19" s="680"/>
      <c r="B19" s="531"/>
      <c r="C19" s="531"/>
      <c r="D19" s="530"/>
      <c r="E19" s="51" t="s">
        <v>304</v>
      </c>
      <c r="F19" s="44">
        <f aca="true" t="shared" si="5" ref="F19:L19">ROUND(F8*1000/$L$2,0)</f>
        <v>1028543</v>
      </c>
      <c r="G19" s="44">
        <f t="shared" si="5"/>
        <v>1028543</v>
      </c>
      <c r="H19" s="44">
        <f t="shared" si="5"/>
        <v>0</v>
      </c>
      <c r="I19" s="44">
        <f t="shared" si="5"/>
        <v>1028543</v>
      </c>
      <c r="J19" s="44">
        <f t="shared" si="5"/>
        <v>0</v>
      </c>
      <c r="K19" s="44">
        <f t="shared" si="5"/>
        <v>0</v>
      </c>
      <c r="L19" s="128">
        <f t="shared" si="5"/>
        <v>0</v>
      </c>
    </row>
    <row r="20" spans="1:12" ht="18.75" customHeight="1">
      <c r="A20" s="680"/>
      <c r="B20" s="531"/>
      <c r="C20" s="531"/>
      <c r="D20" s="534"/>
      <c r="E20" s="11" t="s">
        <v>113</v>
      </c>
      <c r="F20" s="44">
        <f aca="true" t="shared" si="6" ref="F20:L20">ROUND(F9*1000/$L$2,0)</f>
        <v>616543</v>
      </c>
      <c r="G20" s="44">
        <f t="shared" si="6"/>
        <v>616543</v>
      </c>
      <c r="H20" s="44">
        <f t="shared" si="6"/>
        <v>149641</v>
      </c>
      <c r="I20" s="44">
        <f t="shared" si="6"/>
        <v>466902</v>
      </c>
      <c r="J20" s="44">
        <f t="shared" si="6"/>
        <v>0</v>
      </c>
      <c r="K20" s="44">
        <f t="shared" si="6"/>
        <v>0</v>
      </c>
      <c r="L20" s="128">
        <f t="shared" si="6"/>
        <v>0</v>
      </c>
    </row>
    <row r="21" spans="1:12" ht="18.75" customHeight="1">
      <c r="A21" s="680"/>
      <c r="B21" s="531"/>
      <c r="C21" s="531"/>
      <c r="D21" s="674" t="s">
        <v>114</v>
      </c>
      <c r="E21" s="676"/>
      <c r="F21" s="44">
        <f aca="true" t="shared" si="7" ref="F21:L21">ROUND(F10*1000/$L$2,0)</f>
        <v>206848</v>
      </c>
      <c r="G21" s="44">
        <f t="shared" si="7"/>
        <v>206848</v>
      </c>
      <c r="H21" s="44">
        <f t="shared" si="7"/>
        <v>40609</v>
      </c>
      <c r="I21" s="44">
        <f t="shared" si="7"/>
        <v>166239</v>
      </c>
      <c r="J21" s="44">
        <f t="shared" si="7"/>
        <v>0</v>
      </c>
      <c r="K21" s="44">
        <f t="shared" si="7"/>
        <v>0</v>
      </c>
      <c r="L21" s="128">
        <f t="shared" si="7"/>
        <v>0</v>
      </c>
    </row>
    <row r="22" spans="1:12" ht="18.75" customHeight="1">
      <c r="A22" s="680"/>
      <c r="B22" s="531"/>
      <c r="C22" s="531"/>
      <c r="D22" s="674" t="s">
        <v>115</v>
      </c>
      <c r="E22" s="676"/>
      <c r="F22" s="44">
        <f aca="true" t="shared" si="8" ref="F22:L22">ROUND(F11*1000/$L$2,0)</f>
        <v>175043</v>
      </c>
      <c r="G22" s="44">
        <f t="shared" si="8"/>
        <v>175043</v>
      </c>
      <c r="H22" s="44">
        <f t="shared" si="8"/>
        <v>1337</v>
      </c>
      <c r="I22" s="44">
        <f t="shared" si="8"/>
        <v>173707</v>
      </c>
      <c r="J22" s="44">
        <f t="shared" si="8"/>
        <v>0</v>
      </c>
      <c r="K22" s="44">
        <f t="shared" si="8"/>
        <v>0</v>
      </c>
      <c r="L22" s="128">
        <f t="shared" si="8"/>
        <v>0</v>
      </c>
    </row>
    <row r="23" spans="1:12" ht="18.75" customHeight="1">
      <c r="A23" s="680"/>
      <c r="B23" s="531"/>
      <c r="C23" s="531"/>
      <c r="D23" s="674" t="s">
        <v>116</v>
      </c>
      <c r="E23" s="676"/>
      <c r="F23" s="44">
        <f aca="true" t="shared" si="9" ref="F23:L23">ROUND(F12*1000/$L$2,0)</f>
        <v>0</v>
      </c>
      <c r="G23" s="44">
        <f t="shared" si="9"/>
        <v>0</v>
      </c>
      <c r="H23" s="44">
        <f t="shared" si="9"/>
        <v>0</v>
      </c>
      <c r="I23" s="44">
        <f t="shared" si="9"/>
        <v>0</v>
      </c>
      <c r="J23" s="44">
        <f t="shared" si="9"/>
        <v>0</v>
      </c>
      <c r="K23" s="44">
        <f t="shared" si="9"/>
        <v>0</v>
      </c>
      <c r="L23" s="128">
        <f t="shared" si="9"/>
        <v>0</v>
      </c>
    </row>
    <row r="24" spans="1:12" ht="18.75" customHeight="1">
      <c r="A24" s="680"/>
      <c r="B24" s="531"/>
      <c r="C24" s="534"/>
      <c r="D24" s="674" t="s">
        <v>117</v>
      </c>
      <c r="E24" s="676"/>
      <c r="F24" s="44">
        <f aca="true" t="shared" si="10" ref="F24:L24">ROUND(F13*1000/$L$2,0)</f>
        <v>4598</v>
      </c>
      <c r="G24" s="44">
        <f t="shared" si="10"/>
        <v>4598</v>
      </c>
      <c r="H24" s="44">
        <f t="shared" si="10"/>
        <v>0</v>
      </c>
      <c r="I24" s="44">
        <f t="shared" si="10"/>
        <v>4598</v>
      </c>
      <c r="J24" s="44">
        <f t="shared" si="10"/>
        <v>0</v>
      </c>
      <c r="K24" s="44">
        <f t="shared" si="10"/>
        <v>0</v>
      </c>
      <c r="L24" s="128">
        <f t="shared" si="10"/>
        <v>0</v>
      </c>
    </row>
    <row r="25" spans="1:12" ht="18.75" customHeight="1">
      <c r="A25" s="680"/>
      <c r="B25" s="531"/>
      <c r="C25" s="674" t="s">
        <v>118</v>
      </c>
      <c r="D25" s="675"/>
      <c r="E25" s="676"/>
      <c r="F25" s="44">
        <f aca="true" t="shared" si="11" ref="F25:L25">ROUND(F14*1000/$L$2,0)</f>
        <v>65022</v>
      </c>
      <c r="G25" s="44">
        <f t="shared" si="11"/>
        <v>65022</v>
      </c>
      <c r="H25" s="44">
        <f t="shared" si="11"/>
        <v>22913</v>
      </c>
      <c r="I25" s="44">
        <f t="shared" si="11"/>
        <v>42109</v>
      </c>
      <c r="J25" s="44">
        <f t="shared" si="11"/>
        <v>0</v>
      </c>
      <c r="K25" s="44">
        <f t="shared" si="11"/>
        <v>0</v>
      </c>
      <c r="L25" s="128">
        <f t="shared" si="11"/>
        <v>0</v>
      </c>
    </row>
    <row r="26" spans="1:12" ht="18.75" customHeight="1" thickBot="1">
      <c r="A26" s="681"/>
      <c r="B26" s="541"/>
      <c r="C26" s="685" t="s">
        <v>119</v>
      </c>
      <c r="D26" s="686"/>
      <c r="E26" s="687"/>
      <c r="F26" s="253">
        <f aca="true" t="shared" si="12" ref="F26:L26">ROUND(F15*1000/$L$2,0)</f>
        <v>0</v>
      </c>
      <c r="G26" s="253">
        <f t="shared" si="12"/>
        <v>0</v>
      </c>
      <c r="H26" s="253">
        <f t="shared" si="12"/>
        <v>0</v>
      </c>
      <c r="I26" s="253">
        <f t="shared" si="12"/>
        <v>0</v>
      </c>
      <c r="J26" s="253">
        <f t="shared" si="12"/>
        <v>0</v>
      </c>
      <c r="K26" s="253">
        <f t="shared" si="12"/>
        <v>0</v>
      </c>
      <c r="L26" s="254">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H1"/>
    <mergeCell ref="A3:E4"/>
    <mergeCell ref="F3:F4"/>
    <mergeCell ref="G3:J3"/>
  </mergeCells>
  <printOptions/>
  <pageMargins left="0.75" right="0.75" top="1" bottom="1" header="0.512" footer="0.512"/>
  <pageSetup horizontalDpi="300" verticalDpi="300" orientation="landscape" paperSize="9" scale="95" r:id="rId1"/>
</worksheet>
</file>

<file path=xl/worksheets/sheet17.xml><?xml version="1.0" encoding="utf-8"?>
<worksheet xmlns="http://schemas.openxmlformats.org/spreadsheetml/2006/main" xmlns:r="http://schemas.openxmlformats.org/officeDocument/2006/relationships">
  <dimension ref="A1:L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8" ht="21" customHeight="1">
      <c r="A1" s="661" t="s">
        <v>351</v>
      </c>
      <c r="B1" s="661"/>
      <c r="C1" s="661"/>
      <c r="D1" s="661"/>
      <c r="E1" s="661"/>
      <c r="F1" s="661"/>
      <c r="G1" s="661"/>
      <c r="H1" s="661"/>
    </row>
    <row r="2" spans="11:12" ht="21" customHeight="1" thickBot="1">
      <c r="K2" s="53" t="s">
        <v>339</v>
      </c>
      <c r="L2" s="54">
        <f>'表５'!P31</f>
        <v>623</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2" ht="18.75" customHeight="1">
      <c r="A5" s="668" t="s">
        <v>28</v>
      </c>
      <c r="B5" s="671" t="s">
        <v>110</v>
      </c>
      <c r="C5" s="672"/>
      <c r="D5" s="672"/>
      <c r="E5" s="673"/>
      <c r="F5" s="249">
        <f>G5+K5+L5</f>
        <v>698058</v>
      </c>
      <c r="G5" s="249">
        <f>SUM(H5:J5)</f>
        <v>698058</v>
      </c>
      <c r="H5" s="249">
        <f>H6+H14+H15</f>
        <v>2055</v>
      </c>
      <c r="I5" s="249">
        <f>I6+I14+I15</f>
        <v>2116</v>
      </c>
      <c r="J5" s="249">
        <f>J6+J14+J15</f>
        <v>693887</v>
      </c>
      <c r="K5" s="249">
        <f>K6+K14+K15</f>
        <v>0</v>
      </c>
      <c r="L5" s="250">
        <f>L6+L14+L15</f>
        <v>0</v>
      </c>
    </row>
    <row r="6" spans="1:12" ht="18.75" customHeight="1">
      <c r="A6" s="669"/>
      <c r="B6" s="530"/>
      <c r="C6" s="674" t="s">
        <v>111</v>
      </c>
      <c r="D6" s="675"/>
      <c r="E6" s="676"/>
      <c r="F6" s="44">
        <f aca="true" t="shared" si="0" ref="F6:F15">G6+K6+L6</f>
        <v>693817</v>
      </c>
      <c r="G6" s="44">
        <f aca="true" t="shared" si="1" ref="G6:G15">SUM(H6:J6)</f>
        <v>693817</v>
      </c>
      <c r="H6" s="44">
        <f>H7+SUM(H10:H13)</f>
        <v>2055</v>
      </c>
      <c r="I6" s="44">
        <f>I7+SUM(I10:I13)</f>
        <v>2116</v>
      </c>
      <c r="J6" s="44">
        <f>J7+SUM(J10:J13)</f>
        <v>689646</v>
      </c>
      <c r="K6" s="44">
        <f>K7+SUM(K10:K13)</f>
        <v>0</v>
      </c>
      <c r="L6" s="128">
        <f>L7+SUM(L10:L13)</f>
        <v>0</v>
      </c>
    </row>
    <row r="7" spans="1:12" ht="18.75" customHeight="1">
      <c r="A7" s="669"/>
      <c r="B7" s="531"/>
      <c r="C7" s="530"/>
      <c r="D7" s="674" t="s">
        <v>112</v>
      </c>
      <c r="E7" s="676"/>
      <c r="F7" s="44">
        <f t="shared" si="0"/>
        <v>635273</v>
      </c>
      <c r="G7" s="44">
        <f t="shared" si="1"/>
        <v>635273</v>
      </c>
      <c r="H7" s="44">
        <f>H8+H9</f>
        <v>0</v>
      </c>
      <c r="I7" s="44">
        <f>I8+I9</f>
        <v>568</v>
      </c>
      <c r="J7" s="44">
        <f>J8+J9</f>
        <v>634705</v>
      </c>
      <c r="K7" s="44">
        <f>K8+K9</f>
        <v>0</v>
      </c>
      <c r="L7" s="128">
        <f>L8+L9</f>
        <v>0</v>
      </c>
    </row>
    <row r="8" spans="1:12" ht="18.75" customHeight="1">
      <c r="A8" s="669"/>
      <c r="B8" s="531"/>
      <c r="C8" s="531"/>
      <c r="D8" s="530"/>
      <c r="E8" s="51" t="s">
        <v>303</v>
      </c>
      <c r="F8" s="44">
        <f t="shared" si="0"/>
        <v>439748</v>
      </c>
      <c r="G8" s="44">
        <f t="shared" si="1"/>
        <v>439748</v>
      </c>
      <c r="H8" s="44">
        <v>0</v>
      </c>
      <c r="I8" s="44">
        <v>0</v>
      </c>
      <c r="J8" s="44">
        <v>439748</v>
      </c>
      <c r="K8" s="44">
        <v>0</v>
      </c>
      <c r="L8" s="128">
        <v>0</v>
      </c>
    </row>
    <row r="9" spans="1:12" ht="18.75" customHeight="1">
      <c r="A9" s="669"/>
      <c r="B9" s="531"/>
      <c r="C9" s="531"/>
      <c r="D9" s="534"/>
      <c r="E9" s="11" t="s">
        <v>113</v>
      </c>
      <c r="F9" s="44">
        <f t="shared" si="0"/>
        <v>195525</v>
      </c>
      <c r="G9" s="44">
        <f t="shared" si="1"/>
        <v>195525</v>
      </c>
      <c r="H9" s="44">
        <v>0</v>
      </c>
      <c r="I9" s="44">
        <v>568</v>
      </c>
      <c r="J9" s="44">
        <f>37663+65069+92225</f>
        <v>194957</v>
      </c>
      <c r="K9" s="44">
        <v>0</v>
      </c>
      <c r="L9" s="128">
        <v>0</v>
      </c>
    </row>
    <row r="10" spans="1:12" ht="18.75" customHeight="1">
      <c r="A10" s="669"/>
      <c r="B10" s="531"/>
      <c r="C10" s="531"/>
      <c r="D10" s="674" t="s">
        <v>114</v>
      </c>
      <c r="E10" s="676"/>
      <c r="F10" s="44">
        <f>G10+K10+L10</f>
        <v>11736</v>
      </c>
      <c r="G10" s="44">
        <f t="shared" si="1"/>
        <v>11736</v>
      </c>
      <c r="H10" s="44">
        <v>0</v>
      </c>
      <c r="I10" s="44">
        <v>0</v>
      </c>
      <c r="J10" s="44">
        <v>11736</v>
      </c>
      <c r="K10" s="44">
        <v>0</v>
      </c>
      <c r="L10" s="128">
        <v>0</v>
      </c>
    </row>
    <row r="11" spans="1:12" ht="18.75" customHeight="1">
      <c r="A11" s="669"/>
      <c r="B11" s="531"/>
      <c r="C11" s="531"/>
      <c r="D11" s="674" t="s">
        <v>115</v>
      </c>
      <c r="E11" s="676"/>
      <c r="F11" s="44">
        <f t="shared" si="0"/>
        <v>22415</v>
      </c>
      <c r="G11" s="44">
        <f t="shared" si="1"/>
        <v>22415</v>
      </c>
      <c r="H11" s="44">
        <v>0</v>
      </c>
      <c r="I11" s="44">
        <v>0</v>
      </c>
      <c r="J11" s="44">
        <v>22415</v>
      </c>
      <c r="K11" s="44">
        <v>0</v>
      </c>
      <c r="L11" s="128">
        <v>0</v>
      </c>
    </row>
    <row r="12" spans="1:12" ht="18.75" customHeight="1">
      <c r="A12" s="669"/>
      <c r="B12" s="531"/>
      <c r="C12" s="531"/>
      <c r="D12" s="674" t="s">
        <v>116</v>
      </c>
      <c r="E12" s="676"/>
      <c r="F12" s="44">
        <f t="shared" si="0"/>
        <v>23888</v>
      </c>
      <c r="G12" s="44">
        <f t="shared" si="1"/>
        <v>23888</v>
      </c>
      <c r="H12" s="44">
        <v>2055</v>
      </c>
      <c r="I12" s="44">
        <v>1548</v>
      </c>
      <c r="J12" s="44">
        <v>20285</v>
      </c>
      <c r="K12" s="44">
        <v>0</v>
      </c>
      <c r="L12" s="128">
        <v>0</v>
      </c>
    </row>
    <row r="13" spans="1:12" ht="18.75" customHeight="1">
      <c r="A13" s="669"/>
      <c r="B13" s="531"/>
      <c r="C13" s="534"/>
      <c r="D13" s="674" t="s">
        <v>117</v>
      </c>
      <c r="E13" s="676"/>
      <c r="F13" s="44">
        <f t="shared" si="0"/>
        <v>505</v>
      </c>
      <c r="G13" s="44">
        <f t="shared" si="1"/>
        <v>505</v>
      </c>
      <c r="H13" s="44">
        <v>0</v>
      </c>
      <c r="I13" s="44">
        <v>0</v>
      </c>
      <c r="J13" s="44">
        <v>505</v>
      </c>
      <c r="K13" s="44">
        <v>0</v>
      </c>
      <c r="L13" s="128">
        <v>0</v>
      </c>
    </row>
    <row r="14" spans="1:12" ht="18.75" customHeight="1">
      <c r="A14" s="669"/>
      <c r="B14" s="531"/>
      <c r="C14" s="674" t="s">
        <v>118</v>
      </c>
      <c r="D14" s="675"/>
      <c r="E14" s="676"/>
      <c r="F14" s="44">
        <f t="shared" si="0"/>
        <v>3435</v>
      </c>
      <c r="G14" s="44">
        <f t="shared" si="1"/>
        <v>3435</v>
      </c>
      <c r="H14" s="44">
        <v>0</v>
      </c>
      <c r="I14" s="44">
        <v>0</v>
      </c>
      <c r="J14" s="44">
        <v>3435</v>
      </c>
      <c r="K14" s="44">
        <v>0</v>
      </c>
      <c r="L14" s="128">
        <v>0</v>
      </c>
    </row>
    <row r="15" spans="1:12" ht="18.75" customHeight="1" thickBot="1">
      <c r="A15" s="670"/>
      <c r="B15" s="532"/>
      <c r="C15" s="677" t="s">
        <v>119</v>
      </c>
      <c r="D15" s="678"/>
      <c r="E15" s="679"/>
      <c r="F15" s="129">
        <f t="shared" si="0"/>
        <v>806</v>
      </c>
      <c r="G15" s="129">
        <f t="shared" si="1"/>
        <v>806</v>
      </c>
      <c r="H15" s="129">
        <v>0</v>
      </c>
      <c r="I15" s="129">
        <v>0</v>
      </c>
      <c r="J15" s="129">
        <v>806</v>
      </c>
      <c r="K15" s="129">
        <v>0</v>
      </c>
      <c r="L15" s="130">
        <v>0</v>
      </c>
    </row>
    <row r="16" spans="1:12" ht="18.75" customHeight="1" thickTop="1">
      <c r="A16" s="680" t="s">
        <v>120</v>
      </c>
      <c r="B16" s="682" t="s">
        <v>110</v>
      </c>
      <c r="C16" s="683"/>
      <c r="D16" s="683"/>
      <c r="E16" s="684"/>
      <c r="F16" s="251">
        <f>ROUND(F5*1000/$L$2,0)</f>
        <v>1120478</v>
      </c>
      <c r="G16" s="251">
        <f aca="true" t="shared" si="2" ref="G16:L16">ROUND(G5*1000/$L$2,0)</f>
        <v>1120478</v>
      </c>
      <c r="H16" s="251">
        <f t="shared" si="2"/>
        <v>3299</v>
      </c>
      <c r="I16" s="251">
        <f t="shared" si="2"/>
        <v>3396</v>
      </c>
      <c r="J16" s="251">
        <f t="shared" si="2"/>
        <v>1113783</v>
      </c>
      <c r="K16" s="251">
        <f t="shared" si="2"/>
        <v>0</v>
      </c>
      <c r="L16" s="252">
        <f t="shared" si="2"/>
        <v>0</v>
      </c>
    </row>
    <row r="17" spans="1:12" ht="18.75" customHeight="1">
      <c r="A17" s="680"/>
      <c r="B17" s="530"/>
      <c r="C17" s="674" t="s">
        <v>111</v>
      </c>
      <c r="D17" s="675"/>
      <c r="E17" s="676"/>
      <c r="F17" s="44">
        <f aca="true" t="shared" si="3" ref="F17:L26">ROUND(F6*1000/$L$2,0)</f>
        <v>1113671</v>
      </c>
      <c r="G17" s="44">
        <f t="shared" si="3"/>
        <v>1113671</v>
      </c>
      <c r="H17" s="44">
        <f t="shared" si="3"/>
        <v>3299</v>
      </c>
      <c r="I17" s="44">
        <f t="shared" si="3"/>
        <v>3396</v>
      </c>
      <c r="J17" s="44">
        <f t="shared" si="3"/>
        <v>1106976</v>
      </c>
      <c r="K17" s="44">
        <f t="shared" si="3"/>
        <v>0</v>
      </c>
      <c r="L17" s="128">
        <f t="shared" si="3"/>
        <v>0</v>
      </c>
    </row>
    <row r="18" spans="1:12" ht="18.75" customHeight="1">
      <c r="A18" s="680"/>
      <c r="B18" s="531"/>
      <c r="C18" s="530"/>
      <c r="D18" s="674" t="s">
        <v>112</v>
      </c>
      <c r="E18" s="676"/>
      <c r="F18" s="44">
        <f t="shared" si="3"/>
        <v>1019700</v>
      </c>
      <c r="G18" s="44">
        <f t="shared" si="3"/>
        <v>1019700</v>
      </c>
      <c r="H18" s="44">
        <f t="shared" si="3"/>
        <v>0</v>
      </c>
      <c r="I18" s="44">
        <f t="shared" si="3"/>
        <v>912</v>
      </c>
      <c r="J18" s="44">
        <f t="shared" si="3"/>
        <v>1018788</v>
      </c>
      <c r="K18" s="44">
        <f t="shared" si="3"/>
        <v>0</v>
      </c>
      <c r="L18" s="128">
        <f t="shared" si="3"/>
        <v>0</v>
      </c>
    </row>
    <row r="19" spans="1:12" ht="18.75" customHeight="1">
      <c r="A19" s="680"/>
      <c r="B19" s="531"/>
      <c r="C19" s="531"/>
      <c r="D19" s="530"/>
      <c r="E19" s="51" t="s">
        <v>303</v>
      </c>
      <c r="F19" s="44">
        <f t="shared" si="3"/>
        <v>705856</v>
      </c>
      <c r="G19" s="44">
        <f t="shared" si="3"/>
        <v>705856</v>
      </c>
      <c r="H19" s="44">
        <f t="shared" si="3"/>
        <v>0</v>
      </c>
      <c r="I19" s="44">
        <f t="shared" si="3"/>
        <v>0</v>
      </c>
      <c r="J19" s="44">
        <f t="shared" si="3"/>
        <v>705856</v>
      </c>
      <c r="K19" s="44">
        <f t="shared" si="3"/>
        <v>0</v>
      </c>
      <c r="L19" s="128">
        <f t="shared" si="3"/>
        <v>0</v>
      </c>
    </row>
    <row r="20" spans="1:12" ht="18.75" customHeight="1">
      <c r="A20" s="680"/>
      <c r="B20" s="531"/>
      <c r="C20" s="531"/>
      <c r="D20" s="534"/>
      <c r="E20" s="11" t="s">
        <v>113</v>
      </c>
      <c r="F20" s="44">
        <f t="shared" si="3"/>
        <v>313844</v>
      </c>
      <c r="G20" s="44">
        <f t="shared" si="3"/>
        <v>313844</v>
      </c>
      <c r="H20" s="44">
        <f t="shared" si="3"/>
        <v>0</v>
      </c>
      <c r="I20" s="44">
        <f t="shared" si="3"/>
        <v>912</v>
      </c>
      <c r="J20" s="44">
        <f t="shared" si="3"/>
        <v>312933</v>
      </c>
      <c r="K20" s="44">
        <f t="shared" si="3"/>
        <v>0</v>
      </c>
      <c r="L20" s="128">
        <f t="shared" si="3"/>
        <v>0</v>
      </c>
    </row>
    <row r="21" spans="1:12" ht="18.75" customHeight="1">
      <c r="A21" s="680"/>
      <c r="B21" s="531"/>
      <c r="C21" s="531"/>
      <c r="D21" s="674" t="s">
        <v>114</v>
      </c>
      <c r="E21" s="676"/>
      <c r="F21" s="44">
        <f t="shared" si="3"/>
        <v>18838</v>
      </c>
      <c r="G21" s="44">
        <f t="shared" si="3"/>
        <v>18838</v>
      </c>
      <c r="H21" s="44">
        <f t="shared" si="3"/>
        <v>0</v>
      </c>
      <c r="I21" s="44">
        <f t="shared" si="3"/>
        <v>0</v>
      </c>
      <c r="J21" s="44">
        <f t="shared" si="3"/>
        <v>18838</v>
      </c>
      <c r="K21" s="44">
        <f t="shared" si="3"/>
        <v>0</v>
      </c>
      <c r="L21" s="128">
        <f t="shared" si="3"/>
        <v>0</v>
      </c>
    </row>
    <row r="22" spans="1:12" ht="18.75" customHeight="1">
      <c r="A22" s="680"/>
      <c r="B22" s="531"/>
      <c r="C22" s="531"/>
      <c r="D22" s="674" t="s">
        <v>115</v>
      </c>
      <c r="E22" s="676"/>
      <c r="F22" s="44">
        <f t="shared" si="3"/>
        <v>35979</v>
      </c>
      <c r="G22" s="44">
        <f t="shared" si="3"/>
        <v>35979</v>
      </c>
      <c r="H22" s="44">
        <f t="shared" si="3"/>
        <v>0</v>
      </c>
      <c r="I22" s="44">
        <f t="shared" si="3"/>
        <v>0</v>
      </c>
      <c r="J22" s="44">
        <f t="shared" si="3"/>
        <v>35979</v>
      </c>
      <c r="K22" s="44">
        <f t="shared" si="3"/>
        <v>0</v>
      </c>
      <c r="L22" s="128">
        <f t="shared" si="3"/>
        <v>0</v>
      </c>
    </row>
    <row r="23" spans="1:12" ht="18.75" customHeight="1">
      <c r="A23" s="680"/>
      <c r="B23" s="531"/>
      <c r="C23" s="531"/>
      <c r="D23" s="674" t="s">
        <v>116</v>
      </c>
      <c r="E23" s="676"/>
      <c r="F23" s="44">
        <f t="shared" si="3"/>
        <v>38343</v>
      </c>
      <c r="G23" s="44">
        <f t="shared" si="3"/>
        <v>38343</v>
      </c>
      <c r="H23" s="44">
        <f t="shared" si="3"/>
        <v>3299</v>
      </c>
      <c r="I23" s="44">
        <f t="shared" si="3"/>
        <v>2485</v>
      </c>
      <c r="J23" s="44">
        <f t="shared" si="3"/>
        <v>32560</v>
      </c>
      <c r="K23" s="44">
        <f t="shared" si="3"/>
        <v>0</v>
      </c>
      <c r="L23" s="128">
        <f t="shared" si="3"/>
        <v>0</v>
      </c>
    </row>
    <row r="24" spans="1:12" ht="18.75" customHeight="1">
      <c r="A24" s="680"/>
      <c r="B24" s="531"/>
      <c r="C24" s="534"/>
      <c r="D24" s="674" t="s">
        <v>117</v>
      </c>
      <c r="E24" s="676"/>
      <c r="F24" s="44">
        <f t="shared" si="3"/>
        <v>811</v>
      </c>
      <c r="G24" s="44">
        <f t="shared" si="3"/>
        <v>811</v>
      </c>
      <c r="H24" s="44">
        <f t="shared" si="3"/>
        <v>0</v>
      </c>
      <c r="I24" s="44">
        <f t="shared" si="3"/>
        <v>0</v>
      </c>
      <c r="J24" s="44">
        <f t="shared" si="3"/>
        <v>811</v>
      </c>
      <c r="K24" s="44">
        <f t="shared" si="3"/>
        <v>0</v>
      </c>
      <c r="L24" s="128">
        <f t="shared" si="3"/>
        <v>0</v>
      </c>
    </row>
    <row r="25" spans="1:12" ht="18.75" customHeight="1">
      <c r="A25" s="680"/>
      <c r="B25" s="531"/>
      <c r="C25" s="674" t="s">
        <v>118</v>
      </c>
      <c r="D25" s="675"/>
      <c r="E25" s="676"/>
      <c r="F25" s="44">
        <f t="shared" si="3"/>
        <v>5514</v>
      </c>
      <c r="G25" s="44">
        <f t="shared" si="3"/>
        <v>5514</v>
      </c>
      <c r="H25" s="44">
        <f t="shared" si="3"/>
        <v>0</v>
      </c>
      <c r="I25" s="44">
        <f t="shared" si="3"/>
        <v>0</v>
      </c>
      <c r="J25" s="44">
        <f t="shared" si="3"/>
        <v>5514</v>
      </c>
      <c r="K25" s="44">
        <f t="shared" si="3"/>
        <v>0</v>
      </c>
      <c r="L25" s="128">
        <f t="shared" si="3"/>
        <v>0</v>
      </c>
    </row>
    <row r="26" spans="1:12" ht="18.75" customHeight="1" thickBot="1">
      <c r="A26" s="681"/>
      <c r="B26" s="541"/>
      <c r="C26" s="685" t="s">
        <v>119</v>
      </c>
      <c r="D26" s="686"/>
      <c r="E26" s="687"/>
      <c r="F26" s="253">
        <f t="shared" si="3"/>
        <v>1294</v>
      </c>
      <c r="G26" s="253">
        <f t="shared" si="3"/>
        <v>1294</v>
      </c>
      <c r="H26" s="253">
        <f t="shared" si="3"/>
        <v>0</v>
      </c>
      <c r="I26" s="253">
        <f t="shared" si="3"/>
        <v>0</v>
      </c>
      <c r="J26" s="253">
        <f t="shared" si="3"/>
        <v>1294</v>
      </c>
      <c r="K26" s="253">
        <f t="shared" si="3"/>
        <v>0</v>
      </c>
      <c r="L26" s="254">
        <f t="shared" si="3"/>
        <v>0</v>
      </c>
    </row>
    <row r="27" ht="19.5" customHeight="1">
      <c r="A27" s="7" t="s">
        <v>121</v>
      </c>
    </row>
  </sheetData>
  <sheetProtection/>
  <mergeCells count="32">
    <mergeCell ref="A1:H1"/>
    <mergeCell ref="A3:E4"/>
    <mergeCell ref="F3:F4"/>
    <mergeCell ref="G3:J3"/>
    <mergeCell ref="K3:K4"/>
    <mergeCell ref="L3:L4"/>
    <mergeCell ref="A5:A15"/>
    <mergeCell ref="B5:E5"/>
    <mergeCell ref="B6:B15"/>
    <mergeCell ref="C6:E6"/>
    <mergeCell ref="C7:C13"/>
    <mergeCell ref="D7:E7"/>
    <mergeCell ref="D8:D9"/>
    <mergeCell ref="D10:E10"/>
    <mergeCell ref="D11:E11"/>
    <mergeCell ref="D12:E12"/>
    <mergeCell ref="D13:E13"/>
    <mergeCell ref="C14:E14"/>
    <mergeCell ref="C15:E15"/>
    <mergeCell ref="A16:A26"/>
    <mergeCell ref="B16:E16"/>
    <mergeCell ref="B17:B26"/>
    <mergeCell ref="C17:E17"/>
    <mergeCell ref="C18:C24"/>
    <mergeCell ref="D18:E18"/>
    <mergeCell ref="D19:D20"/>
    <mergeCell ref="D21:E21"/>
    <mergeCell ref="D22:E22"/>
    <mergeCell ref="D23:E23"/>
    <mergeCell ref="D24:E24"/>
    <mergeCell ref="C25:E25"/>
    <mergeCell ref="C26:E26"/>
  </mergeCells>
  <printOptions/>
  <pageMargins left="0.75" right="0.75" top="1" bottom="1" header="0.512" footer="0.512"/>
  <pageSetup horizontalDpi="300" verticalDpi="300" orientation="landscape"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P28"/>
  <sheetViews>
    <sheetView zoomScalePageLayoutView="0" workbookViewId="0" topLeftCell="A1">
      <selection activeCell="C4" sqref="C4"/>
    </sheetView>
  </sheetViews>
  <sheetFormatPr defaultColWidth="9.00390625" defaultRowHeight="13.5"/>
  <cols>
    <col min="1" max="1" width="3.625" style="7" customWidth="1"/>
    <col min="2" max="2" width="2.375" style="7" customWidth="1"/>
    <col min="3" max="3" width="24.375" style="7" customWidth="1"/>
    <col min="4" max="4" width="12.125" style="7" customWidth="1"/>
    <col min="5" max="5" width="11.875" style="7" customWidth="1"/>
    <col min="6" max="6" width="9.625" style="7" customWidth="1"/>
    <col min="7" max="7" width="11.75390625" style="7" customWidth="1"/>
    <col min="8" max="8" width="12.125" style="7" customWidth="1"/>
    <col min="9" max="9" width="11.00390625" style="7" customWidth="1"/>
    <col min="10" max="11" width="9.75390625" style="7" customWidth="1"/>
    <col min="12" max="12" width="12.125" style="7" customWidth="1"/>
    <col min="13" max="13" width="12.375" style="7" customWidth="1"/>
    <col min="14" max="14" width="11.375" style="7" customWidth="1"/>
    <col min="15" max="15" width="9.75390625" style="7" customWidth="1"/>
    <col min="16" max="16" width="12.75390625" style="7" bestFit="1" customWidth="1"/>
    <col min="17" max="16384" width="9.00390625" style="7" customWidth="1"/>
  </cols>
  <sheetData>
    <row r="1" spans="1:8" ht="21" customHeight="1">
      <c r="A1" s="661" t="s">
        <v>331</v>
      </c>
      <c r="B1" s="661"/>
      <c r="C1" s="661"/>
      <c r="D1" s="661"/>
      <c r="E1" s="661"/>
      <c r="F1" s="661"/>
      <c r="G1" s="661"/>
      <c r="H1" s="661"/>
    </row>
    <row r="2" spans="14:15" ht="21" customHeight="1" thickBot="1">
      <c r="N2" s="22"/>
      <c r="O2" s="22" t="s">
        <v>327</v>
      </c>
    </row>
    <row r="3" spans="1:15" ht="24.75" customHeight="1">
      <c r="A3" s="662" t="s">
        <v>132</v>
      </c>
      <c r="B3" s="663"/>
      <c r="C3" s="664"/>
      <c r="D3" s="633" t="s">
        <v>318</v>
      </c>
      <c r="E3" s="635" t="s">
        <v>134</v>
      </c>
      <c r="F3" s="636"/>
      <c r="G3" s="636"/>
      <c r="H3" s="636"/>
      <c r="I3" s="633" t="s">
        <v>108</v>
      </c>
      <c r="J3" s="652" t="s">
        <v>287</v>
      </c>
      <c r="K3" s="652" t="s">
        <v>306</v>
      </c>
      <c r="L3" s="635" t="s">
        <v>135</v>
      </c>
      <c r="M3" s="636"/>
      <c r="N3" s="636"/>
      <c r="O3" s="659" t="s">
        <v>328</v>
      </c>
    </row>
    <row r="4" spans="1:15" ht="24.75" customHeight="1" thickBot="1">
      <c r="A4" s="665"/>
      <c r="B4" s="666"/>
      <c r="C4" s="667"/>
      <c r="D4" s="658"/>
      <c r="E4" s="55" t="s">
        <v>136</v>
      </c>
      <c r="F4" s="193" t="s">
        <v>290</v>
      </c>
      <c r="G4" s="193" t="s">
        <v>285</v>
      </c>
      <c r="H4" s="194" t="s">
        <v>291</v>
      </c>
      <c r="I4" s="658"/>
      <c r="J4" s="689"/>
      <c r="K4" s="690"/>
      <c r="L4" s="48" t="s">
        <v>137</v>
      </c>
      <c r="M4" s="56" t="s">
        <v>138</v>
      </c>
      <c r="N4" s="56" t="s">
        <v>139</v>
      </c>
      <c r="O4" s="688"/>
    </row>
    <row r="5" spans="1:16" ht="21" customHeight="1">
      <c r="A5" s="668" t="s">
        <v>140</v>
      </c>
      <c r="B5" s="671" t="s">
        <v>141</v>
      </c>
      <c r="C5" s="673"/>
      <c r="D5" s="247">
        <f>E5+I5+J5+K5</f>
        <v>459326</v>
      </c>
      <c r="E5" s="247">
        <f>SUM(F5:H5)</f>
        <v>456800</v>
      </c>
      <c r="F5" s="247">
        <f>SUM(F6:F15)</f>
        <v>27784</v>
      </c>
      <c r="G5" s="247">
        <f aca="true" t="shared" si="0" ref="G5:N5">SUM(G6:G15)</f>
        <v>429016</v>
      </c>
      <c r="H5" s="247">
        <f t="shared" si="0"/>
        <v>0</v>
      </c>
      <c r="I5" s="247">
        <f t="shared" si="0"/>
        <v>0</v>
      </c>
      <c r="J5" s="247">
        <f t="shared" si="0"/>
        <v>2526</v>
      </c>
      <c r="K5" s="247">
        <f t="shared" si="0"/>
        <v>0</v>
      </c>
      <c r="L5" s="247">
        <f t="shared" si="0"/>
        <v>427337</v>
      </c>
      <c r="M5" s="247">
        <f>SUM(M6:M15)</f>
        <v>31989</v>
      </c>
      <c r="N5" s="431">
        <f t="shared" si="0"/>
        <v>0</v>
      </c>
      <c r="O5" s="435"/>
      <c r="P5" s="96"/>
    </row>
    <row r="6" spans="1:16" ht="21" customHeight="1">
      <c r="A6" s="669"/>
      <c r="B6" s="530"/>
      <c r="C6" s="51" t="s">
        <v>142</v>
      </c>
      <c r="D6" s="16">
        <f aca="true" t="shared" si="1" ref="D6:D27">E6+I6+J6+K6</f>
        <v>0</v>
      </c>
      <c r="E6" s="16">
        <f>SUM(F6:H6)</f>
        <v>0</v>
      </c>
      <c r="F6" s="16">
        <f>'表２１－２'!I26</f>
        <v>0</v>
      </c>
      <c r="G6" s="16">
        <f>'表２１－２'!M26</f>
        <v>0</v>
      </c>
      <c r="H6" s="16">
        <f>'表２１－２'!Q26</f>
        <v>0</v>
      </c>
      <c r="I6" s="16">
        <f>'表２１－２'!U26</f>
        <v>0</v>
      </c>
      <c r="J6" s="16">
        <f>'表２１－２'!Y26</f>
        <v>0</v>
      </c>
      <c r="K6" s="16">
        <f>'表２１－２'!E63</f>
        <v>0</v>
      </c>
      <c r="L6" s="16">
        <f>'表２１－２'!I63</f>
        <v>0</v>
      </c>
      <c r="M6" s="16">
        <f>'表２１－２'!M63</f>
        <v>0</v>
      </c>
      <c r="N6" s="17">
        <f>'表２１－２'!Q63</f>
        <v>0</v>
      </c>
      <c r="O6" s="436"/>
      <c r="P6" s="269"/>
    </row>
    <row r="7" spans="1:16" ht="21" customHeight="1">
      <c r="A7" s="669"/>
      <c r="B7" s="531"/>
      <c r="C7" s="51" t="s">
        <v>143</v>
      </c>
      <c r="D7" s="16">
        <f t="shared" si="1"/>
        <v>186807</v>
      </c>
      <c r="E7" s="16">
        <f aca="true" t="shared" si="2" ref="E7:E28">SUM(F7:H7)</f>
        <v>186807</v>
      </c>
      <c r="F7" s="16">
        <f>'表２１－２'!I27</f>
        <v>0</v>
      </c>
      <c r="G7" s="16">
        <f>'表２１－２'!M27</f>
        <v>186807</v>
      </c>
      <c r="H7" s="16">
        <f>'表２１－２'!Q27</f>
        <v>0</v>
      </c>
      <c r="I7" s="16">
        <f>'表２１－２'!U27</f>
        <v>0</v>
      </c>
      <c r="J7" s="16">
        <f>'表２１－２'!Y27</f>
        <v>0</v>
      </c>
      <c r="K7" s="16">
        <f>'表２１－２'!E64</f>
        <v>0</v>
      </c>
      <c r="L7" s="16">
        <f>'表２１－２'!I64</f>
        <v>154818</v>
      </c>
      <c r="M7" s="16">
        <f>'表２１－２'!M64</f>
        <v>31989</v>
      </c>
      <c r="N7" s="17">
        <f>'表２１－２'!Q64</f>
        <v>0</v>
      </c>
      <c r="O7" s="436"/>
      <c r="P7" s="269"/>
    </row>
    <row r="8" spans="1:16" ht="21" customHeight="1">
      <c r="A8" s="669"/>
      <c r="B8" s="531"/>
      <c r="C8" s="51" t="s">
        <v>144</v>
      </c>
      <c r="D8" s="16">
        <f t="shared" si="1"/>
        <v>0</v>
      </c>
      <c r="E8" s="16">
        <f t="shared" si="2"/>
        <v>0</v>
      </c>
      <c r="F8" s="16">
        <f>'表２１－２'!I28</f>
        <v>0</v>
      </c>
      <c r="G8" s="16">
        <f>'表２１－２'!M28</f>
        <v>0</v>
      </c>
      <c r="H8" s="16">
        <f>'表２１－２'!Q28</f>
        <v>0</v>
      </c>
      <c r="I8" s="16">
        <f>'表２１－２'!U28</f>
        <v>0</v>
      </c>
      <c r="J8" s="16">
        <f>'表２１－２'!Y28</f>
        <v>0</v>
      </c>
      <c r="K8" s="16">
        <f>'表２１－２'!E65</f>
        <v>0</v>
      </c>
      <c r="L8" s="16">
        <f>'表２１－２'!I65</f>
        <v>0</v>
      </c>
      <c r="M8" s="16">
        <f>'表２１－２'!M65</f>
        <v>0</v>
      </c>
      <c r="N8" s="17">
        <f>'表２１－２'!Q65</f>
        <v>0</v>
      </c>
      <c r="O8" s="436"/>
      <c r="P8" s="269"/>
    </row>
    <row r="9" spans="1:16" ht="21" customHeight="1">
      <c r="A9" s="669"/>
      <c r="B9" s="531"/>
      <c r="C9" s="51" t="s">
        <v>145</v>
      </c>
      <c r="D9" s="16">
        <f t="shared" si="1"/>
        <v>0</v>
      </c>
      <c r="E9" s="16">
        <f t="shared" si="2"/>
        <v>0</v>
      </c>
      <c r="F9" s="16">
        <f>'表２１－２'!I29</f>
        <v>0</v>
      </c>
      <c r="G9" s="16">
        <f>'表２１－２'!M29</f>
        <v>0</v>
      </c>
      <c r="H9" s="16">
        <f>'表２１－２'!Q29</f>
        <v>0</v>
      </c>
      <c r="I9" s="16">
        <f>'表２１－２'!U29</f>
        <v>0</v>
      </c>
      <c r="J9" s="16">
        <f>'表２１－２'!Y29</f>
        <v>0</v>
      </c>
      <c r="K9" s="16">
        <f>'表２１－２'!E66</f>
        <v>0</v>
      </c>
      <c r="L9" s="16">
        <f>'表２１－２'!I66</f>
        <v>0</v>
      </c>
      <c r="M9" s="16">
        <f>'表２１－２'!M66</f>
        <v>0</v>
      </c>
      <c r="N9" s="17">
        <f>'表２１－２'!Q66</f>
        <v>0</v>
      </c>
      <c r="O9" s="436"/>
      <c r="P9" s="269"/>
    </row>
    <row r="10" spans="1:16" ht="21" customHeight="1">
      <c r="A10" s="669"/>
      <c r="B10" s="531"/>
      <c r="C10" s="51" t="s">
        <v>146</v>
      </c>
      <c r="D10" s="16">
        <f t="shared" si="1"/>
        <v>1553</v>
      </c>
      <c r="E10" s="16">
        <f t="shared" si="2"/>
        <v>1553</v>
      </c>
      <c r="F10" s="16">
        <f>'表２１－２'!I30</f>
        <v>0</v>
      </c>
      <c r="G10" s="16">
        <f>'表２１－２'!M30</f>
        <v>1553</v>
      </c>
      <c r="H10" s="16">
        <f>'表２１－２'!Q30</f>
        <v>0</v>
      </c>
      <c r="I10" s="16">
        <f>'表２１－２'!U30</f>
        <v>0</v>
      </c>
      <c r="J10" s="16">
        <f>'表２１－２'!Y30</f>
        <v>0</v>
      </c>
      <c r="K10" s="16">
        <f>'表２１－２'!E67</f>
        <v>0</v>
      </c>
      <c r="L10" s="16">
        <f>'表２１－２'!I67</f>
        <v>1553</v>
      </c>
      <c r="M10" s="16">
        <f>'表２１－２'!M67</f>
        <v>0</v>
      </c>
      <c r="N10" s="17">
        <f>'表２１－２'!Q67</f>
        <v>0</v>
      </c>
      <c r="O10" s="436"/>
      <c r="P10" s="269"/>
    </row>
    <row r="11" spans="1:16" ht="21" customHeight="1">
      <c r="A11" s="669"/>
      <c r="B11" s="531"/>
      <c r="C11" s="51" t="s">
        <v>147</v>
      </c>
      <c r="D11" s="16">
        <f t="shared" si="1"/>
        <v>0</v>
      </c>
      <c r="E11" s="16">
        <f t="shared" si="2"/>
        <v>0</v>
      </c>
      <c r="F11" s="16">
        <f>'表２１－２'!I31</f>
        <v>0</v>
      </c>
      <c r="G11" s="16">
        <f>'表２１－２'!M31</f>
        <v>0</v>
      </c>
      <c r="H11" s="16">
        <f>'表２１－２'!Q31</f>
        <v>0</v>
      </c>
      <c r="I11" s="16">
        <f>'表２１－２'!U31</f>
        <v>0</v>
      </c>
      <c r="J11" s="16">
        <f>'表２１－２'!Y31</f>
        <v>0</v>
      </c>
      <c r="K11" s="16">
        <f>'表２１－２'!E68</f>
        <v>0</v>
      </c>
      <c r="L11" s="16">
        <f>'表２１－２'!I68</f>
        <v>0</v>
      </c>
      <c r="M11" s="16">
        <f>'表２１－２'!M68</f>
        <v>0</v>
      </c>
      <c r="N11" s="17">
        <f>'表２１－２'!Q68</f>
        <v>0</v>
      </c>
      <c r="O11" s="436"/>
      <c r="P11" s="269"/>
    </row>
    <row r="12" spans="1:16" ht="21" customHeight="1">
      <c r="A12" s="669"/>
      <c r="B12" s="531"/>
      <c r="C12" s="51" t="s">
        <v>148</v>
      </c>
      <c r="D12" s="16">
        <f t="shared" si="1"/>
        <v>147431</v>
      </c>
      <c r="E12" s="16">
        <f t="shared" si="2"/>
        <v>147431</v>
      </c>
      <c r="F12" s="16">
        <f>'表２１－２'!I32</f>
        <v>0</v>
      </c>
      <c r="G12" s="16">
        <f>'表２１－２'!M32</f>
        <v>147431</v>
      </c>
      <c r="H12" s="16">
        <f>'表２１－２'!Q32</f>
        <v>0</v>
      </c>
      <c r="I12" s="16">
        <f>'表２１－２'!U32</f>
        <v>0</v>
      </c>
      <c r="J12" s="16">
        <f>'表２１－２'!Y32</f>
        <v>0</v>
      </c>
      <c r="K12" s="16">
        <f>'表２１－２'!E69</f>
        <v>0</v>
      </c>
      <c r="L12" s="16">
        <f>'表２１－２'!I69</f>
        <v>147431</v>
      </c>
      <c r="M12" s="16">
        <f>'表２１－２'!M69</f>
        <v>0</v>
      </c>
      <c r="N12" s="17">
        <f>'表２１－２'!Q69</f>
        <v>0</v>
      </c>
      <c r="O12" s="436"/>
      <c r="P12" s="269"/>
    </row>
    <row r="13" spans="1:16" ht="21" customHeight="1">
      <c r="A13" s="669"/>
      <c r="B13" s="531"/>
      <c r="C13" s="11" t="s">
        <v>149</v>
      </c>
      <c r="D13" s="16">
        <f t="shared" si="1"/>
        <v>0</v>
      </c>
      <c r="E13" s="16">
        <f t="shared" si="2"/>
        <v>0</v>
      </c>
      <c r="F13" s="16">
        <f>'表２１－２'!I33</f>
        <v>0</v>
      </c>
      <c r="G13" s="16">
        <f>'表２１－２'!M33</f>
        <v>0</v>
      </c>
      <c r="H13" s="16">
        <f>'表２１－２'!Q33</f>
        <v>0</v>
      </c>
      <c r="I13" s="16">
        <f>'表２１－２'!U33</f>
        <v>0</v>
      </c>
      <c r="J13" s="16">
        <f>'表２１－２'!Y33</f>
        <v>0</v>
      </c>
      <c r="K13" s="16">
        <f>'表２１－２'!E70</f>
        <v>0</v>
      </c>
      <c r="L13" s="16">
        <f>'表２１－２'!I70</f>
        <v>0</v>
      </c>
      <c r="M13" s="16">
        <f>'表２１－２'!M70</f>
        <v>0</v>
      </c>
      <c r="N13" s="17">
        <f>'表２１－２'!Q70</f>
        <v>0</v>
      </c>
      <c r="O13" s="436"/>
      <c r="P13" s="269"/>
    </row>
    <row r="14" spans="1:16" ht="25.5" customHeight="1">
      <c r="A14" s="669"/>
      <c r="B14" s="531"/>
      <c r="C14" s="57" t="s">
        <v>150</v>
      </c>
      <c r="D14" s="16">
        <f t="shared" si="1"/>
        <v>58795</v>
      </c>
      <c r="E14" s="16">
        <f t="shared" si="2"/>
        <v>58795</v>
      </c>
      <c r="F14" s="16">
        <f>'表２１－２'!I34</f>
        <v>2926</v>
      </c>
      <c r="G14" s="16">
        <f>'表２１－２'!M34</f>
        <v>55869</v>
      </c>
      <c r="H14" s="16">
        <f>'表２１－２'!Q34</f>
        <v>0</v>
      </c>
      <c r="I14" s="16">
        <f>'表２１－２'!U34</f>
        <v>0</v>
      </c>
      <c r="J14" s="16">
        <f>'表２１－２'!Y34</f>
        <v>0</v>
      </c>
      <c r="K14" s="16">
        <f>'表２１－２'!E71</f>
        <v>0</v>
      </c>
      <c r="L14" s="16">
        <f>'表２１－２'!I71</f>
        <v>58795</v>
      </c>
      <c r="M14" s="16">
        <f>'表２１－２'!M71</f>
        <v>0</v>
      </c>
      <c r="N14" s="17">
        <f>'表２１－２'!Q71</f>
        <v>0</v>
      </c>
      <c r="O14" s="436"/>
      <c r="P14" s="269"/>
    </row>
    <row r="15" spans="1:16" ht="21" customHeight="1">
      <c r="A15" s="669"/>
      <c r="B15" s="534"/>
      <c r="C15" s="51" t="s">
        <v>151</v>
      </c>
      <c r="D15" s="16">
        <f t="shared" si="1"/>
        <v>64740</v>
      </c>
      <c r="E15" s="16">
        <f t="shared" si="2"/>
        <v>62214</v>
      </c>
      <c r="F15" s="16">
        <f>'表２１－２'!I35</f>
        <v>24858</v>
      </c>
      <c r="G15" s="16">
        <f>'表２１－２'!M35</f>
        <v>37356</v>
      </c>
      <c r="H15" s="16">
        <f>'表２１－２'!Q35</f>
        <v>0</v>
      </c>
      <c r="I15" s="16">
        <f>'表２１－２'!U35</f>
        <v>0</v>
      </c>
      <c r="J15" s="16">
        <f>'表２１－２'!Y35</f>
        <v>2526</v>
      </c>
      <c r="K15" s="16">
        <f>'表２１－２'!E72</f>
        <v>0</v>
      </c>
      <c r="L15" s="16">
        <f>'表２１－２'!I72</f>
        <v>64740</v>
      </c>
      <c r="M15" s="16">
        <f>'表２１－２'!M72</f>
        <v>0</v>
      </c>
      <c r="N15" s="17">
        <f>'表２１－２'!Q72</f>
        <v>0</v>
      </c>
      <c r="O15" s="436"/>
      <c r="P15" s="269"/>
    </row>
    <row r="16" spans="1:16" ht="21" customHeight="1" thickBot="1">
      <c r="A16" s="670"/>
      <c r="B16" s="677" t="s">
        <v>152</v>
      </c>
      <c r="C16" s="679"/>
      <c r="D16" s="35">
        <f>E16+I16+J16+K16</f>
        <v>4303579</v>
      </c>
      <c r="E16" s="35">
        <f>SUM(F16:H16)</f>
        <v>4303579</v>
      </c>
      <c r="F16" s="35">
        <f>'表２１－２'!I37</f>
        <v>35980</v>
      </c>
      <c r="G16" s="35">
        <f>'表２１－２'!M37</f>
        <v>4267599</v>
      </c>
      <c r="H16" s="35">
        <f>'表２１－２'!Q37</f>
        <v>0</v>
      </c>
      <c r="I16" s="35">
        <f>'表２１－２'!U37</f>
        <v>0</v>
      </c>
      <c r="J16" s="35">
        <f>'表２１－２'!Y37</f>
        <v>0</v>
      </c>
      <c r="K16" s="186"/>
      <c r="L16" s="35">
        <f>'表２１－２'!I74</f>
        <v>4279255</v>
      </c>
      <c r="M16" s="35">
        <f>'表２１－２'!M74</f>
        <v>23675</v>
      </c>
      <c r="N16" s="432">
        <f>'表２１－２'!Q74</f>
        <v>649</v>
      </c>
      <c r="O16" s="38">
        <v>114462</v>
      </c>
      <c r="P16" s="269"/>
    </row>
    <row r="17" spans="1:16" ht="21" customHeight="1" thickTop="1">
      <c r="A17" s="691" t="s">
        <v>153</v>
      </c>
      <c r="B17" s="58" t="s">
        <v>141</v>
      </c>
      <c r="C17" s="58"/>
      <c r="D17" s="50">
        <f>E17+I17+J17+K17</f>
        <v>20932474</v>
      </c>
      <c r="E17" s="50">
        <f t="shared" si="2"/>
        <v>16984830</v>
      </c>
      <c r="F17" s="414">
        <f>SUM(F18:F27)</f>
        <v>1173357</v>
      </c>
      <c r="G17" s="50">
        <f aca="true" t="shared" si="3" ref="G17:N17">SUM(G18:G27)</f>
        <v>49558</v>
      </c>
      <c r="H17" s="50">
        <f t="shared" si="3"/>
        <v>15761915</v>
      </c>
      <c r="I17" s="50">
        <f t="shared" si="3"/>
        <v>3920117</v>
      </c>
      <c r="J17" s="50">
        <f t="shared" si="3"/>
        <v>5459</v>
      </c>
      <c r="K17" s="50">
        <f t="shared" si="3"/>
        <v>22068</v>
      </c>
      <c r="L17" s="50">
        <f t="shared" si="3"/>
        <v>12002084</v>
      </c>
      <c r="M17" s="50">
        <f t="shared" si="3"/>
        <v>7443038</v>
      </c>
      <c r="N17" s="433">
        <f t="shared" si="3"/>
        <v>1487352</v>
      </c>
      <c r="O17" s="437"/>
      <c r="P17" s="273"/>
    </row>
    <row r="18" spans="1:16" ht="21" customHeight="1">
      <c r="A18" s="680"/>
      <c r="B18" s="530"/>
      <c r="C18" s="51" t="s">
        <v>142</v>
      </c>
      <c r="D18" s="50">
        <f t="shared" si="1"/>
        <v>6191300</v>
      </c>
      <c r="E18" s="50">
        <f t="shared" si="2"/>
        <v>4859052</v>
      </c>
      <c r="F18" s="50">
        <f>'表２１－３'!I26</f>
        <v>6380</v>
      </c>
      <c r="G18" s="50">
        <f>'表２１－３'!M26</f>
        <v>2025</v>
      </c>
      <c r="H18" s="50">
        <f>'表２１－３'!Q26</f>
        <v>4850647</v>
      </c>
      <c r="I18" s="50">
        <f>'表２１－３'!U26</f>
        <v>1309800</v>
      </c>
      <c r="J18" s="50">
        <f>'表２１－３'!Y26</f>
        <v>500</v>
      </c>
      <c r="K18" s="50">
        <f>'表２１－３'!E63</f>
        <v>21948</v>
      </c>
      <c r="L18" s="50">
        <f>'表２１－３'!I63</f>
        <v>3851900</v>
      </c>
      <c r="M18" s="50">
        <f>'表２１－３'!M63</f>
        <v>1954598</v>
      </c>
      <c r="N18" s="17">
        <f>'表２１－３'!Q63</f>
        <v>384802</v>
      </c>
      <c r="O18" s="438"/>
      <c r="P18" s="96"/>
    </row>
    <row r="19" spans="1:16" ht="21" customHeight="1">
      <c r="A19" s="680"/>
      <c r="B19" s="531"/>
      <c r="C19" s="51" t="s">
        <v>143</v>
      </c>
      <c r="D19" s="50">
        <f t="shared" si="1"/>
        <v>5454897</v>
      </c>
      <c r="E19" s="50">
        <f t="shared" si="2"/>
        <v>3783335</v>
      </c>
      <c r="F19" s="50">
        <f>'表２１－３'!I27</f>
        <v>615750</v>
      </c>
      <c r="G19" s="50">
        <f>'表２１－３'!M27</f>
        <v>0</v>
      </c>
      <c r="H19" s="50">
        <f>'表２１－３'!Q27</f>
        <v>3167585</v>
      </c>
      <c r="I19" s="50">
        <f>'表２１－３'!U27</f>
        <v>1671442</v>
      </c>
      <c r="J19" s="50">
        <f>'表２１－３'!Y27</f>
        <v>120</v>
      </c>
      <c r="K19" s="50">
        <f>'表２１－３'!E64</f>
        <v>0</v>
      </c>
      <c r="L19" s="50">
        <f>'表２１－３'!I64</f>
        <v>1735483</v>
      </c>
      <c r="M19" s="50">
        <f>'表２１－３'!M64</f>
        <v>3505096</v>
      </c>
      <c r="N19" s="17">
        <f>'表２１－３'!Q64</f>
        <v>214318</v>
      </c>
      <c r="O19" s="438"/>
      <c r="P19" s="273"/>
    </row>
    <row r="20" spans="1:16" ht="21" customHeight="1">
      <c r="A20" s="680"/>
      <c r="B20" s="531"/>
      <c r="C20" s="51" t="s">
        <v>144</v>
      </c>
      <c r="D20" s="50">
        <f t="shared" si="1"/>
        <v>1034614</v>
      </c>
      <c r="E20" s="50">
        <f t="shared" si="2"/>
        <v>1019815</v>
      </c>
      <c r="F20" s="50">
        <f>'表２１－３'!I28</f>
        <v>0</v>
      </c>
      <c r="G20" s="50">
        <f>'表２１－３'!M28</f>
        <v>3000</v>
      </c>
      <c r="H20" s="50">
        <f>'表２１－３'!Q28</f>
        <v>1016815</v>
      </c>
      <c r="I20" s="50">
        <f>'表２１－３'!U28</f>
        <v>14700</v>
      </c>
      <c r="J20" s="50">
        <f>'表２１－３'!Y28</f>
        <v>99</v>
      </c>
      <c r="K20" s="50">
        <f>'表２１－３'!E65</f>
        <v>0</v>
      </c>
      <c r="L20" s="50">
        <f>'表２１－３'!I65</f>
        <v>990451</v>
      </c>
      <c r="M20" s="50">
        <f>'表２１－３'!M65</f>
        <v>39800</v>
      </c>
      <c r="N20" s="17">
        <f>'表２１－３'!Q65</f>
        <v>4363</v>
      </c>
      <c r="O20" s="438"/>
      <c r="P20" s="273"/>
    </row>
    <row r="21" spans="1:16" ht="21" customHeight="1">
      <c r="A21" s="680"/>
      <c r="B21" s="531"/>
      <c r="C21" s="51" t="s">
        <v>145</v>
      </c>
      <c r="D21" s="50">
        <f t="shared" si="1"/>
        <v>3423158</v>
      </c>
      <c r="E21" s="50">
        <f t="shared" si="2"/>
        <v>2811958</v>
      </c>
      <c r="F21" s="50">
        <f>'表２１－３'!I29</f>
        <v>17625</v>
      </c>
      <c r="G21" s="50">
        <f>'表２１－３'!M29</f>
        <v>0</v>
      </c>
      <c r="H21" s="50">
        <f>'表２１－３'!Q29</f>
        <v>2794333</v>
      </c>
      <c r="I21" s="50">
        <f>'表２１－３'!U29</f>
        <v>611200</v>
      </c>
      <c r="J21" s="50">
        <f>'表２１－３'!Y29</f>
        <v>0</v>
      </c>
      <c r="K21" s="50">
        <f>'表２１－３'!E66</f>
        <v>0</v>
      </c>
      <c r="L21" s="50">
        <f>'表２１－３'!I66</f>
        <v>1651973</v>
      </c>
      <c r="M21" s="50">
        <f>'表２１－３'!M66</f>
        <v>1031848</v>
      </c>
      <c r="N21" s="17">
        <f>'表２１－３'!Q66</f>
        <v>739337</v>
      </c>
      <c r="O21" s="438"/>
      <c r="P21" s="273"/>
    </row>
    <row r="22" spans="1:16" ht="21" customHeight="1">
      <c r="A22" s="680"/>
      <c r="B22" s="531"/>
      <c r="C22" s="51" t="s">
        <v>146</v>
      </c>
      <c r="D22" s="50">
        <f t="shared" si="1"/>
        <v>274135</v>
      </c>
      <c r="E22" s="50">
        <f t="shared" si="2"/>
        <v>274135</v>
      </c>
      <c r="F22" s="50">
        <f>'表２１－３'!I30</f>
        <v>0</v>
      </c>
      <c r="G22" s="50">
        <f>'表２１－３'!M30</f>
        <v>0</v>
      </c>
      <c r="H22" s="50">
        <f>'表２１－３'!Q30</f>
        <v>274135</v>
      </c>
      <c r="I22" s="50">
        <f>'表２１－３'!U30</f>
        <v>0</v>
      </c>
      <c r="J22" s="50">
        <f>'表２１－３'!Y30</f>
        <v>0</v>
      </c>
      <c r="K22" s="50">
        <f>'表２１－３'!E67</f>
        <v>0</v>
      </c>
      <c r="L22" s="50">
        <f>'表２１－３'!I67</f>
        <v>263825</v>
      </c>
      <c r="M22" s="50">
        <f>'表２１－３'!M67</f>
        <v>4364</v>
      </c>
      <c r="N22" s="17">
        <f>'表２１－３'!Q67</f>
        <v>5946</v>
      </c>
      <c r="O22" s="438"/>
      <c r="P22" s="273"/>
    </row>
    <row r="23" spans="1:16" ht="21" customHeight="1">
      <c r="A23" s="680"/>
      <c r="B23" s="531"/>
      <c r="C23" s="51" t="s">
        <v>147</v>
      </c>
      <c r="D23" s="50">
        <f t="shared" si="1"/>
        <v>1816</v>
      </c>
      <c r="E23" s="50">
        <f t="shared" si="2"/>
        <v>1816</v>
      </c>
      <c r="F23" s="50">
        <f>'表２１－３'!I31</f>
        <v>0</v>
      </c>
      <c r="G23" s="50">
        <f>'表２１－３'!M31</f>
        <v>0</v>
      </c>
      <c r="H23" s="50">
        <f>'表２１－３'!Q31</f>
        <v>1816</v>
      </c>
      <c r="I23" s="50">
        <f>'表２１－３'!U31</f>
        <v>0</v>
      </c>
      <c r="J23" s="50">
        <f>'表２１－３'!Y31</f>
        <v>0</v>
      </c>
      <c r="K23" s="50">
        <f>'表２１－３'!E68</f>
        <v>0</v>
      </c>
      <c r="L23" s="50">
        <f>'表２１－３'!I68</f>
        <v>1816</v>
      </c>
      <c r="M23" s="50">
        <f>'表２１－３'!M68</f>
        <v>0</v>
      </c>
      <c r="N23" s="17">
        <f>'表２１－３'!Q68</f>
        <v>0</v>
      </c>
      <c r="O23" s="438"/>
      <c r="P23" s="273"/>
    </row>
    <row r="24" spans="1:16" ht="21" customHeight="1">
      <c r="A24" s="680"/>
      <c r="B24" s="531"/>
      <c r="C24" s="51" t="s">
        <v>148</v>
      </c>
      <c r="D24" s="50">
        <f t="shared" si="1"/>
        <v>636341</v>
      </c>
      <c r="E24" s="50">
        <f t="shared" si="2"/>
        <v>568321</v>
      </c>
      <c r="F24" s="50">
        <f>'表２１－３'!I32</f>
        <v>0</v>
      </c>
      <c r="G24" s="50">
        <f>'表２１－３'!M32</f>
        <v>0</v>
      </c>
      <c r="H24" s="50">
        <f>'表２１－３'!Q32</f>
        <v>568321</v>
      </c>
      <c r="I24" s="50">
        <f>'表２１－３'!U32</f>
        <v>67900</v>
      </c>
      <c r="J24" s="50">
        <f>'表２１－３'!Y32</f>
        <v>0</v>
      </c>
      <c r="K24" s="50">
        <f>'表２１－３'!E69</f>
        <v>120</v>
      </c>
      <c r="L24" s="50">
        <f>'表２１－３'!I69</f>
        <v>499925</v>
      </c>
      <c r="M24" s="50">
        <f>'表２１－３'!M69</f>
        <v>86549</v>
      </c>
      <c r="N24" s="17">
        <f>'表２１－３'!Q69</f>
        <v>49867</v>
      </c>
      <c r="O24" s="438"/>
      <c r="P24" s="273"/>
    </row>
    <row r="25" spans="1:16" ht="21" customHeight="1">
      <c r="A25" s="680"/>
      <c r="B25" s="531"/>
      <c r="C25" s="11" t="s">
        <v>149</v>
      </c>
      <c r="D25" s="50">
        <f t="shared" si="1"/>
        <v>1255082</v>
      </c>
      <c r="E25" s="50">
        <f t="shared" si="2"/>
        <v>1055124</v>
      </c>
      <c r="F25" s="50">
        <f>'表２１－３'!I33</f>
        <v>323605</v>
      </c>
      <c r="G25" s="50">
        <f>'表２１－３'!M33</f>
        <v>0</v>
      </c>
      <c r="H25" s="50">
        <f>'表２１－３'!Q33</f>
        <v>731519</v>
      </c>
      <c r="I25" s="50">
        <f>'表２１－３'!U33</f>
        <v>199958</v>
      </c>
      <c r="J25" s="50">
        <f>'表２１－３'!Y33</f>
        <v>0</v>
      </c>
      <c r="K25" s="50">
        <f>'表２１－３'!E70</f>
        <v>0</v>
      </c>
      <c r="L25" s="50">
        <f>'表２１－３'!I70</f>
        <v>581599</v>
      </c>
      <c r="M25" s="50">
        <f>'表２１－３'!M70</f>
        <v>617557</v>
      </c>
      <c r="N25" s="17">
        <f>'表２１－３'!Q70</f>
        <v>55926</v>
      </c>
      <c r="O25" s="438"/>
      <c r="P25" s="273"/>
    </row>
    <row r="26" spans="1:16" ht="25.5" customHeight="1">
      <c r="A26" s="680"/>
      <c r="B26" s="531"/>
      <c r="C26" s="57" t="s">
        <v>150</v>
      </c>
      <c r="D26" s="50">
        <f t="shared" si="1"/>
        <v>1867214</v>
      </c>
      <c r="E26" s="50">
        <f t="shared" si="2"/>
        <v>1855907</v>
      </c>
      <c r="F26" s="50">
        <f>'表２１－３'!I34</f>
        <v>38652</v>
      </c>
      <c r="G26" s="50">
        <f>'表２１－３'!M34</f>
        <v>24117</v>
      </c>
      <c r="H26" s="50">
        <f>'表２１－３'!Q34</f>
        <v>1793138</v>
      </c>
      <c r="I26" s="50">
        <f>'表２１－３'!U34</f>
        <v>6817</v>
      </c>
      <c r="J26" s="50">
        <f>'表２１－３'!Y34</f>
        <v>4490</v>
      </c>
      <c r="K26" s="50">
        <f>'表２１－３'!E71</f>
        <v>0</v>
      </c>
      <c r="L26" s="50">
        <f>'表２１－３'!I71</f>
        <v>1837853</v>
      </c>
      <c r="M26" s="50">
        <f>'表２１－３'!M71</f>
        <v>29327</v>
      </c>
      <c r="N26" s="17">
        <f>'表２１－３'!Q71</f>
        <v>34</v>
      </c>
      <c r="O26" s="438"/>
      <c r="P26" s="273"/>
    </row>
    <row r="27" spans="1:16" ht="21" customHeight="1">
      <c r="A27" s="680"/>
      <c r="B27" s="534"/>
      <c r="C27" s="60" t="s">
        <v>151</v>
      </c>
      <c r="D27" s="50">
        <f t="shared" si="1"/>
        <v>793917</v>
      </c>
      <c r="E27" s="50">
        <f t="shared" si="2"/>
        <v>755367</v>
      </c>
      <c r="F27" s="50">
        <f>'表２１－３'!I35</f>
        <v>171345</v>
      </c>
      <c r="G27" s="50">
        <f>'表２１－３'!M35</f>
        <v>20416</v>
      </c>
      <c r="H27" s="50">
        <f>'表２１－３'!Q35</f>
        <v>563606</v>
      </c>
      <c r="I27" s="50">
        <f>'表２１－３'!U35</f>
        <v>38300</v>
      </c>
      <c r="J27" s="50">
        <f>'表２１－３'!Y35</f>
        <v>250</v>
      </c>
      <c r="K27" s="50">
        <f>'表２１－３'!E72</f>
        <v>0</v>
      </c>
      <c r="L27" s="50">
        <f>'表２１－３'!I72</f>
        <v>587259</v>
      </c>
      <c r="M27" s="50">
        <f>'表２１－３'!M72</f>
        <v>173899</v>
      </c>
      <c r="N27" s="17">
        <f>'表２１－３'!Q72</f>
        <v>32759</v>
      </c>
      <c r="O27" s="438"/>
      <c r="P27" s="273"/>
    </row>
    <row r="28" spans="1:16" ht="21" customHeight="1" thickBot="1">
      <c r="A28" s="681"/>
      <c r="B28" s="692" t="s">
        <v>152</v>
      </c>
      <c r="C28" s="692"/>
      <c r="D28" s="61">
        <f>E28+I28+J28+K28</f>
        <v>7097813</v>
      </c>
      <c r="E28" s="61">
        <f t="shared" si="2"/>
        <v>7030163</v>
      </c>
      <c r="F28" s="61">
        <f>'表２１－３'!I37</f>
        <v>4655</v>
      </c>
      <c r="G28" s="61">
        <f>'表２１－３'!M37</f>
        <v>4544</v>
      </c>
      <c r="H28" s="61">
        <f>'表２１－３'!Q37</f>
        <v>7020964</v>
      </c>
      <c r="I28" s="61">
        <f>'表２１－３'!U37</f>
        <v>64500</v>
      </c>
      <c r="J28" s="61">
        <f>'表２１－３'!Y37</f>
        <v>3150</v>
      </c>
      <c r="K28" s="127"/>
      <c r="L28" s="61">
        <f>'表２１－３'!I74</f>
        <v>6960946</v>
      </c>
      <c r="M28" s="61">
        <f>'表２１－３'!M74</f>
        <v>117486</v>
      </c>
      <c r="N28" s="434">
        <f>'表２１－３'!Q74</f>
        <v>19381</v>
      </c>
      <c r="O28" s="62">
        <v>4697</v>
      </c>
      <c r="P28" s="273"/>
    </row>
  </sheetData>
  <sheetProtection/>
  <mergeCells count="16">
    <mergeCell ref="A17:A28"/>
    <mergeCell ref="B18:B27"/>
    <mergeCell ref="B28:C28"/>
    <mergeCell ref="A5:A16"/>
    <mergeCell ref="B5:C5"/>
    <mergeCell ref="B6:B15"/>
    <mergeCell ref="B16:C16"/>
    <mergeCell ref="O3:O4"/>
    <mergeCell ref="L3:N3"/>
    <mergeCell ref="A1:H1"/>
    <mergeCell ref="A3:C4"/>
    <mergeCell ref="D3:D4"/>
    <mergeCell ref="E3:H3"/>
    <mergeCell ref="J3:J4"/>
    <mergeCell ref="K3:K4"/>
    <mergeCell ref="I3:I4"/>
  </mergeCells>
  <printOptions/>
  <pageMargins left="0.75" right="0.75" top="1" bottom="0.46" header="0.512" footer="0.512"/>
  <pageSetup fitToHeight="1" fitToWidth="1" horizontalDpi="300" verticalDpi="300" orientation="landscape" paperSize="9" scale="80" r:id="rId3"/>
  <legacyDrawing r:id="rId2"/>
</worksheet>
</file>

<file path=xl/worksheets/sheet19.xml><?xml version="1.0" encoding="utf-8"?>
<worksheet xmlns="http://schemas.openxmlformats.org/spreadsheetml/2006/main" xmlns:r="http://schemas.openxmlformats.org/officeDocument/2006/relationships">
  <dimension ref="A1:O29"/>
  <sheetViews>
    <sheetView zoomScalePageLayoutView="0" workbookViewId="0" topLeftCell="A4">
      <selection activeCell="C4" sqref="C4"/>
    </sheetView>
  </sheetViews>
  <sheetFormatPr defaultColWidth="9.00390625" defaultRowHeight="13.5"/>
  <cols>
    <col min="1" max="1" width="3.625" style="7" customWidth="1"/>
    <col min="2" max="2" width="2.375" style="7" customWidth="1"/>
    <col min="3" max="3" width="24.375" style="7" customWidth="1"/>
    <col min="4" max="4" width="11.625" style="7" customWidth="1"/>
    <col min="5" max="8" width="9.875" style="7" customWidth="1"/>
    <col min="9" max="9" width="9.25390625" style="7" customWidth="1"/>
    <col min="10" max="11" width="9.75390625" style="7" customWidth="1"/>
    <col min="12" max="12" width="12.125" style="7" customWidth="1"/>
    <col min="13" max="14" width="11.375" style="7" customWidth="1"/>
    <col min="15" max="15" width="9.75390625" style="7" customWidth="1"/>
    <col min="16" max="16384" width="9.00390625" style="7" customWidth="1"/>
  </cols>
  <sheetData>
    <row r="1" spans="1:8" ht="21" customHeight="1">
      <c r="A1" s="1" t="s">
        <v>332</v>
      </c>
      <c r="B1" s="1"/>
      <c r="C1" s="1"/>
      <c r="D1" s="1"/>
      <c r="E1" s="1"/>
      <c r="F1" s="1"/>
      <c r="G1" s="1"/>
      <c r="H1" s="1"/>
    </row>
    <row r="2" spans="11:15" ht="21" customHeight="1" thickBot="1">
      <c r="K2" s="22" t="s">
        <v>154</v>
      </c>
      <c r="L2" s="697">
        <f>'表５'!Q31</f>
        <v>1342459</v>
      </c>
      <c r="M2" s="697"/>
      <c r="N2" s="22"/>
      <c r="O2" s="22" t="s">
        <v>327</v>
      </c>
    </row>
    <row r="3" spans="1:15" ht="24.75" customHeight="1">
      <c r="A3" s="662" t="s">
        <v>132</v>
      </c>
      <c r="B3" s="663"/>
      <c r="C3" s="693"/>
      <c r="D3" s="695" t="s">
        <v>133</v>
      </c>
      <c r="E3" s="635" t="s">
        <v>134</v>
      </c>
      <c r="F3" s="636"/>
      <c r="G3" s="636"/>
      <c r="H3" s="636"/>
      <c r="I3" s="633" t="s">
        <v>108</v>
      </c>
      <c r="J3" s="652" t="s">
        <v>287</v>
      </c>
      <c r="K3" s="652" t="s">
        <v>306</v>
      </c>
      <c r="L3" s="635" t="s">
        <v>135</v>
      </c>
      <c r="M3" s="636"/>
      <c r="N3" s="636"/>
      <c r="O3" s="659" t="s">
        <v>328</v>
      </c>
    </row>
    <row r="4" spans="1:15" ht="24.75" customHeight="1" thickBot="1">
      <c r="A4" s="665"/>
      <c r="B4" s="666"/>
      <c r="C4" s="694"/>
      <c r="D4" s="696"/>
      <c r="E4" s="55" t="s">
        <v>136</v>
      </c>
      <c r="F4" s="193" t="s">
        <v>290</v>
      </c>
      <c r="G4" s="193" t="s">
        <v>285</v>
      </c>
      <c r="H4" s="194" t="s">
        <v>291</v>
      </c>
      <c r="I4" s="658"/>
      <c r="J4" s="689"/>
      <c r="K4" s="690"/>
      <c r="L4" s="48" t="s">
        <v>137</v>
      </c>
      <c r="M4" s="56" t="s">
        <v>138</v>
      </c>
      <c r="N4" s="56" t="s">
        <v>139</v>
      </c>
      <c r="O4" s="688"/>
    </row>
    <row r="5" spans="1:15" ht="21" customHeight="1">
      <c r="A5" s="668" t="s">
        <v>140</v>
      </c>
      <c r="B5" s="671" t="s">
        <v>141</v>
      </c>
      <c r="C5" s="699"/>
      <c r="D5" s="255">
        <f>ROUND('表１８'!D5*1000/$L$2,0)</f>
        <v>342</v>
      </c>
      <c r="E5" s="247">
        <f>ROUND('表１８'!E5*1000/$L$2,0)</f>
        <v>340</v>
      </c>
      <c r="F5" s="247">
        <f>ROUND('表１８'!F5*1000/$L$2,0)</f>
        <v>21</v>
      </c>
      <c r="G5" s="247">
        <f>ROUND('表１８'!G5*1000/$L$2,0)</f>
        <v>320</v>
      </c>
      <c r="H5" s="247">
        <f>ROUND('表１８'!H5*1000/$L$2,0)</f>
        <v>0</v>
      </c>
      <c r="I5" s="247">
        <f>ROUND('表１８'!I5*1000/$L$2,0)</f>
        <v>0</v>
      </c>
      <c r="J5" s="247">
        <f>ROUND('表１８'!J5*1000/$L$2,0)</f>
        <v>2</v>
      </c>
      <c r="K5" s="247">
        <f>ROUND('表１８'!K5*1000/$L$2,0)</f>
        <v>0</v>
      </c>
      <c r="L5" s="247">
        <f>ROUND('表１８'!L5*1000/$L$2,0)</f>
        <v>318</v>
      </c>
      <c r="M5" s="247">
        <f>ROUND('表１８'!M5*1000/$L$2,0)</f>
        <v>24</v>
      </c>
      <c r="N5" s="431">
        <f>ROUND('表１８'!N5*1000/$L$2,0)</f>
        <v>0</v>
      </c>
      <c r="O5" s="435"/>
    </row>
    <row r="6" spans="1:15" ht="21" customHeight="1">
      <c r="A6" s="669"/>
      <c r="B6" s="530"/>
      <c r="C6" s="160" t="s">
        <v>142</v>
      </c>
      <c r="D6" s="256">
        <f>ROUND('表１８'!D6*1000/$L$2,0)</f>
        <v>0</v>
      </c>
      <c r="E6" s="16">
        <f>ROUND('表１８'!E6*1000/$L$2,0)</f>
        <v>0</v>
      </c>
      <c r="F6" s="16">
        <f>ROUND('表１８'!F6*1000/$L$2,0)</f>
        <v>0</v>
      </c>
      <c r="G6" s="16">
        <f>ROUND('表１８'!G6*1000/$L$2,0)</f>
        <v>0</v>
      </c>
      <c r="H6" s="16">
        <f>ROUND('表１８'!H6*1000/$L$2,0)</f>
        <v>0</v>
      </c>
      <c r="I6" s="16">
        <f>ROUND('表１８'!I6*1000/$L$2,0)</f>
        <v>0</v>
      </c>
      <c r="J6" s="16">
        <f>ROUND('表１８'!J6*1000/$L$2,0)</f>
        <v>0</v>
      </c>
      <c r="K6" s="16">
        <f>ROUND('表１８'!K6*1000/$L$2,0)</f>
        <v>0</v>
      </c>
      <c r="L6" s="16">
        <f>ROUND('表１８'!L6*1000/$L$2,0)</f>
        <v>0</v>
      </c>
      <c r="M6" s="16">
        <f>ROUND('表１８'!M6*1000/$L$2,0)</f>
        <v>0</v>
      </c>
      <c r="N6" s="17">
        <f>ROUND('表１８'!N6*1000/$L$2,0)</f>
        <v>0</v>
      </c>
      <c r="O6" s="436"/>
    </row>
    <row r="7" spans="1:15" ht="21" customHeight="1">
      <c r="A7" s="669"/>
      <c r="B7" s="531"/>
      <c r="C7" s="160" t="s">
        <v>143</v>
      </c>
      <c r="D7" s="256">
        <f>ROUND('表１８'!D7*1000/$L$2,0)</f>
        <v>139</v>
      </c>
      <c r="E7" s="16">
        <f>ROUND('表１８'!E7*1000/$L$2,0)</f>
        <v>139</v>
      </c>
      <c r="F7" s="16">
        <f>ROUND('表１８'!F7*1000/$L$2,0)</f>
        <v>0</v>
      </c>
      <c r="G7" s="16">
        <f>ROUND('表１８'!G7*1000/$L$2,0)</f>
        <v>139</v>
      </c>
      <c r="H7" s="16">
        <f>ROUND('表１８'!H7*1000/$L$2,0)</f>
        <v>0</v>
      </c>
      <c r="I7" s="16">
        <f>ROUND('表１８'!I7*1000/$L$2,0)</f>
        <v>0</v>
      </c>
      <c r="J7" s="16">
        <f>ROUND('表１８'!J7*1000/$L$2,0)</f>
        <v>0</v>
      </c>
      <c r="K7" s="16">
        <f>ROUND('表１８'!K7*1000/$L$2,0)</f>
        <v>0</v>
      </c>
      <c r="L7" s="16">
        <f>ROUND('表１８'!L7*1000/$L$2,0)</f>
        <v>115</v>
      </c>
      <c r="M7" s="16">
        <f>ROUND('表１８'!M7*1000/$L$2,0)</f>
        <v>24</v>
      </c>
      <c r="N7" s="17">
        <f>ROUND('表１８'!N7*1000/$L$2,0)</f>
        <v>0</v>
      </c>
      <c r="O7" s="436"/>
    </row>
    <row r="8" spans="1:15" ht="21" customHeight="1">
      <c r="A8" s="669"/>
      <c r="B8" s="531"/>
      <c r="C8" s="160" t="s">
        <v>144</v>
      </c>
      <c r="D8" s="256">
        <f>ROUND('表１８'!D8*1000/$L$2,0)</f>
        <v>0</v>
      </c>
      <c r="E8" s="16">
        <f>ROUND('表１８'!E8*1000/$L$2,0)</f>
        <v>0</v>
      </c>
      <c r="F8" s="16">
        <f>ROUND('表１８'!F8*1000/$L$2,0)</f>
        <v>0</v>
      </c>
      <c r="G8" s="16">
        <f>ROUND('表１８'!G8*1000/$L$2,0)</f>
        <v>0</v>
      </c>
      <c r="H8" s="16">
        <f>ROUND('表１８'!H8*1000/$L$2,0)</f>
        <v>0</v>
      </c>
      <c r="I8" s="16">
        <f>ROUND('表１８'!I8*1000/$L$2,0)</f>
        <v>0</v>
      </c>
      <c r="J8" s="16">
        <f>ROUND('表１８'!J8*1000/$L$2,0)</f>
        <v>0</v>
      </c>
      <c r="K8" s="16">
        <f>ROUND('表１８'!K8*1000/$L$2,0)</f>
        <v>0</v>
      </c>
      <c r="L8" s="16">
        <f>ROUND('表１８'!L8*1000/$L$2,0)</f>
        <v>0</v>
      </c>
      <c r="M8" s="16">
        <f>ROUND('表１８'!M8*1000/$L$2,0)</f>
        <v>0</v>
      </c>
      <c r="N8" s="17">
        <f>ROUND('表１８'!N8*1000/$L$2,0)</f>
        <v>0</v>
      </c>
      <c r="O8" s="436"/>
    </row>
    <row r="9" spans="1:15" ht="21" customHeight="1">
      <c r="A9" s="669"/>
      <c r="B9" s="531"/>
      <c r="C9" s="160" t="s">
        <v>145</v>
      </c>
      <c r="D9" s="256">
        <f>ROUND('表１８'!D9*1000/$L$2,0)</f>
        <v>0</v>
      </c>
      <c r="E9" s="16">
        <f>ROUND('表１８'!E9*1000/$L$2,0)</f>
        <v>0</v>
      </c>
      <c r="F9" s="16">
        <f>ROUND('表１８'!F9*1000/$L$2,0)</f>
        <v>0</v>
      </c>
      <c r="G9" s="16">
        <f>ROUND('表１８'!G9*1000/$L$2,0)</f>
        <v>0</v>
      </c>
      <c r="H9" s="16">
        <f>ROUND('表１８'!H9*1000/$L$2,0)</f>
        <v>0</v>
      </c>
      <c r="I9" s="16">
        <f>ROUND('表１８'!I9*1000/$L$2,0)</f>
        <v>0</v>
      </c>
      <c r="J9" s="16">
        <f>ROUND('表１８'!J9*1000/$L$2,0)</f>
        <v>0</v>
      </c>
      <c r="K9" s="16">
        <f>ROUND('表１８'!K9*1000/$L$2,0)</f>
        <v>0</v>
      </c>
      <c r="L9" s="16">
        <f>ROUND('表１８'!L9*1000/$L$2,0)</f>
        <v>0</v>
      </c>
      <c r="M9" s="16">
        <f>ROUND('表１８'!M9*1000/$L$2,0)</f>
        <v>0</v>
      </c>
      <c r="N9" s="17">
        <f>ROUND('表１８'!N9*1000/$L$2,0)</f>
        <v>0</v>
      </c>
      <c r="O9" s="436"/>
    </row>
    <row r="10" spans="1:15" ht="21" customHeight="1">
      <c r="A10" s="669"/>
      <c r="B10" s="531"/>
      <c r="C10" s="160" t="s">
        <v>146</v>
      </c>
      <c r="D10" s="256">
        <f>ROUND('表１８'!D10*1000/$L$2,0)</f>
        <v>1</v>
      </c>
      <c r="E10" s="16">
        <f>ROUND('表１８'!E10*1000/$L$2,0)</f>
        <v>1</v>
      </c>
      <c r="F10" s="16">
        <f>ROUND('表１８'!F10*1000/$L$2,0)</f>
        <v>0</v>
      </c>
      <c r="G10" s="16">
        <f>ROUND('表１８'!G10*1000/$L$2,0)</f>
        <v>1</v>
      </c>
      <c r="H10" s="16">
        <f>ROUND('表１８'!H10*1000/$L$2,0)</f>
        <v>0</v>
      </c>
      <c r="I10" s="16">
        <f>ROUND('表１８'!I10*1000/$L$2,0)</f>
        <v>0</v>
      </c>
      <c r="J10" s="16">
        <f>ROUND('表１８'!J10*1000/$L$2,0)</f>
        <v>0</v>
      </c>
      <c r="K10" s="16">
        <f>ROUND('表１８'!K10*1000/$L$2,0)</f>
        <v>0</v>
      </c>
      <c r="L10" s="16">
        <f>ROUND('表１８'!L10*1000/$L$2,0)</f>
        <v>1</v>
      </c>
      <c r="M10" s="16">
        <f>ROUND('表１８'!M10*1000/$L$2,0)</f>
        <v>0</v>
      </c>
      <c r="N10" s="17">
        <f>ROUND('表１８'!N10*1000/$L$2,0)</f>
        <v>0</v>
      </c>
      <c r="O10" s="436"/>
    </row>
    <row r="11" spans="1:15" ht="21" customHeight="1">
      <c r="A11" s="669"/>
      <c r="B11" s="531"/>
      <c r="C11" s="160" t="s">
        <v>147</v>
      </c>
      <c r="D11" s="256">
        <f>ROUND('表１８'!D11*1000/$L$2,0)</f>
        <v>0</v>
      </c>
      <c r="E11" s="16">
        <f>ROUND('表１８'!E11*1000/$L$2,0)</f>
        <v>0</v>
      </c>
      <c r="F11" s="16">
        <f>ROUND('表１８'!F11*1000/$L$2,0)</f>
        <v>0</v>
      </c>
      <c r="G11" s="16">
        <f>ROUND('表１８'!G11*1000/$L$2,0)</f>
        <v>0</v>
      </c>
      <c r="H11" s="16">
        <f>ROUND('表１８'!H11*1000/$L$2,0)</f>
        <v>0</v>
      </c>
      <c r="I11" s="16">
        <f>ROUND('表１８'!I11*1000/$L$2,0)</f>
        <v>0</v>
      </c>
      <c r="J11" s="16">
        <f>ROUND('表１８'!J11*1000/$L$2,0)</f>
        <v>0</v>
      </c>
      <c r="K11" s="16">
        <f>ROUND('表１８'!K11*1000/$L$2,0)</f>
        <v>0</v>
      </c>
      <c r="L11" s="16">
        <f>ROUND('表１８'!L11*1000/$L$2,0)</f>
        <v>0</v>
      </c>
      <c r="M11" s="16">
        <f>ROUND('表１８'!M11*1000/$L$2,0)</f>
        <v>0</v>
      </c>
      <c r="N11" s="17">
        <f>ROUND('表１８'!N11*1000/$L$2,0)</f>
        <v>0</v>
      </c>
      <c r="O11" s="436"/>
    </row>
    <row r="12" spans="1:15" ht="21" customHeight="1">
      <c r="A12" s="669"/>
      <c r="B12" s="531"/>
      <c r="C12" s="160" t="s">
        <v>148</v>
      </c>
      <c r="D12" s="256">
        <f>ROUND('表１８'!D12*1000/$L$2,0)</f>
        <v>110</v>
      </c>
      <c r="E12" s="16">
        <f>ROUND('表１８'!E12*1000/$L$2,0)</f>
        <v>110</v>
      </c>
      <c r="F12" s="16">
        <f>ROUND('表１８'!F12*1000/$L$2,0)</f>
        <v>0</v>
      </c>
      <c r="G12" s="16">
        <f>ROUND('表１８'!G12*1000/$L$2,0)</f>
        <v>110</v>
      </c>
      <c r="H12" s="16">
        <f>ROUND('表１８'!H12*1000/$L$2,0)</f>
        <v>0</v>
      </c>
      <c r="I12" s="16">
        <f>ROUND('表１８'!I12*1000/$L$2,0)</f>
        <v>0</v>
      </c>
      <c r="J12" s="16">
        <f>ROUND('表１８'!J12*1000/$L$2,0)</f>
        <v>0</v>
      </c>
      <c r="K12" s="16">
        <f>ROUND('表１８'!K12*1000/$L$2,0)</f>
        <v>0</v>
      </c>
      <c r="L12" s="16">
        <f>ROUND('表１８'!L12*1000/$L$2,0)</f>
        <v>110</v>
      </c>
      <c r="M12" s="16">
        <f>ROUND('表１８'!M12*1000/$L$2,0)</f>
        <v>0</v>
      </c>
      <c r="N12" s="17">
        <f>ROUND('表１８'!N12*1000/$L$2,0)</f>
        <v>0</v>
      </c>
      <c r="O12" s="436"/>
    </row>
    <row r="13" spans="1:15" ht="21" customHeight="1">
      <c r="A13" s="669"/>
      <c r="B13" s="531"/>
      <c r="C13" s="149" t="s">
        <v>149</v>
      </c>
      <c r="D13" s="256">
        <f>ROUND('表１８'!D13*1000/$L$2,0)</f>
        <v>0</v>
      </c>
      <c r="E13" s="16">
        <f>ROUND('表１８'!E13*1000/$L$2,0)</f>
        <v>0</v>
      </c>
      <c r="F13" s="16">
        <f>ROUND('表１８'!F13*1000/$L$2,0)</f>
        <v>0</v>
      </c>
      <c r="G13" s="16">
        <f>ROUND('表１８'!G13*1000/$L$2,0)</f>
        <v>0</v>
      </c>
      <c r="H13" s="16">
        <f>ROUND('表１８'!H13*1000/$L$2,0)</f>
        <v>0</v>
      </c>
      <c r="I13" s="16">
        <f>ROUND('表１８'!I13*1000/$L$2,0)</f>
        <v>0</v>
      </c>
      <c r="J13" s="16">
        <f>ROUND('表１８'!J13*1000/$L$2,0)</f>
        <v>0</v>
      </c>
      <c r="K13" s="16">
        <f>ROUND('表１８'!K13*1000/$L$2,0)</f>
        <v>0</v>
      </c>
      <c r="L13" s="16">
        <f>ROUND('表１８'!L13*1000/$L$2,0)</f>
        <v>0</v>
      </c>
      <c r="M13" s="16">
        <f>ROUND('表１８'!M13*1000/$L$2,0)</f>
        <v>0</v>
      </c>
      <c r="N13" s="17">
        <f>ROUND('表１８'!N13*1000/$L$2,0)</f>
        <v>0</v>
      </c>
      <c r="O13" s="436"/>
    </row>
    <row r="14" spans="1:15" ht="25.5" customHeight="1">
      <c r="A14" s="669"/>
      <c r="B14" s="531"/>
      <c r="C14" s="161" t="s">
        <v>150</v>
      </c>
      <c r="D14" s="256">
        <f>ROUND('表１８'!D14*1000/$L$2,0)</f>
        <v>44</v>
      </c>
      <c r="E14" s="16">
        <f>ROUND('表１８'!E14*1000/$L$2,0)</f>
        <v>44</v>
      </c>
      <c r="F14" s="16">
        <f>ROUND('表１８'!F14*1000/$L$2,0)</f>
        <v>2</v>
      </c>
      <c r="G14" s="16">
        <f>ROUND('表１８'!G14*1000/$L$2,0)</f>
        <v>42</v>
      </c>
      <c r="H14" s="16">
        <f>ROUND('表１８'!H14*1000/$L$2,0)</f>
        <v>0</v>
      </c>
      <c r="I14" s="16">
        <f>ROUND('表１８'!I14*1000/$L$2,0)</f>
        <v>0</v>
      </c>
      <c r="J14" s="16">
        <f>ROUND('表１８'!J14*1000/$L$2,0)</f>
        <v>0</v>
      </c>
      <c r="K14" s="16">
        <f>ROUND('表１８'!K14*1000/$L$2,0)</f>
        <v>0</v>
      </c>
      <c r="L14" s="16">
        <f>ROUND('表１８'!L14*1000/$L$2,0)</f>
        <v>44</v>
      </c>
      <c r="M14" s="16">
        <f>ROUND('表１８'!M14*1000/$L$2,0)</f>
        <v>0</v>
      </c>
      <c r="N14" s="17">
        <f>ROUND('表１８'!N14*1000/$L$2,0)</f>
        <v>0</v>
      </c>
      <c r="O14" s="436"/>
    </row>
    <row r="15" spans="1:15" ht="21" customHeight="1">
      <c r="A15" s="669"/>
      <c r="B15" s="534"/>
      <c r="C15" s="160" t="s">
        <v>151</v>
      </c>
      <c r="D15" s="256">
        <f>ROUND('表１８'!D15*1000/$L$2,0)</f>
        <v>48</v>
      </c>
      <c r="E15" s="16">
        <f>ROUND('表１８'!E15*1000/$L$2,0)</f>
        <v>46</v>
      </c>
      <c r="F15" s="16">
        <f>ROUND('表１８'!F15*1000/$L$2,0)</f>
        <v>19</v>
      </c>
      <c r="G15" s="16">
        <f>ROUND('表１８'!G15*1000/$L$2,0)</f>
        <v>28</v>
      </c>
      <c r="H15" s="16">
        <f>ROUND('表１８'!H15*1000/$L$2,0)</f>
        <v>0</v>
      </c>
      <c r="I15" s="16">
        <f>ROUND('表１８'!I15*1000/$L$2,0)</f>
        <v>0</v>
      </c>
      <c r="J15" s="16">
        <f>ROUND('表１８'!J15*1000/$L$2,0)</f>
        <v>2</v>
      </c>
      <c r="K15" s="16">
        <f>ROUND('表１８'!K15*1000/$L$2,0)</f>
        <v>0</v>
      </c>
      <c r="L15" s="16">
        <f>ROUND('表１８'!L15*1000/$L$2,0)</f>
        <v>48</v>
      </c>
      <c r="M15" s="16">
        <f>ROUND('表１８'!M15*1000/$L$2,0)</f>
        <v>0</v>
      </c>
      <c r="N15" s="17">
        <f>ROUND('表１８'!N15*1000/$L$2,0)</f>
        <v>0</v>
      </c>
      <c r="O15" s="436"/>
    </row>
    <row r="16" spans="1:15" ht="21" customHeight="1" thickBot="1">
      <c r="A16" s="670"/>
      <c r="B16" s="677" t="s">
        <v>152</v>
      </c>
      <c r="C16" s="700"/>
      <c r="D16" s="257">
        <f>ROUND('表１８'!D16*1000/$L$2,0)</f>
        <v>3206</v>
      </c>
      <c r="E16" s="35">
        <f>ROUND('表１８'!E16*1000/$L$2,0)</f>
        <v>3206</v>
      </c>
      <c r="F16" s="35">
        <f>ROUND('表１８'!F16*1000/$L$2,0)</f>
        <v>27</v>
      </c>
      <c r="G16" s="35">
        <f>ROUND('表１８'!G16*1000/$L$2,0)</f>
        <v>3179</v>
      </c>
      <c r="H16" s="35">
        <f>ROUND('表１８'!H16*1000/$L$2,0)</f>
        <v>0</v>
      </c>
      <c r="I16" s="35">
        <f>ROUND('表１８'!I16*1000/$L$2,0)</f>
        <v>0</v>
      </c>
      <c r="J16" s="35">
        <f>ROUND('表１８'!J16*1000/$L$2,0)</f>
        <v>0</v>
      </c>
      <c r="K16" s="35">
        <f>ROUND('表１８'!K16*1000/$L$2,0)</f>
        <v>0</v>
      </c>
      <c r="L16" s="35">
        <f>ROUND('表１８'!L16*1000/$L$2,0)</f>
        <v>3188</v>
      </c>
      <c r="M16" s="35">
        <f>ROUND('表１８'!M16*1000/$L$2,0)</f>
        <v>18</v>
      </c>
      <c r="N16" s="432">
        <f>ROUND('表１８'!N16*1000/$L$2,0)</f>
        <v>0</v>
      </c>
      <c r="O16" s="38">
        <f>ROUND('表１８'!O16*1000/$L$2,0)</f>
        <v>85</v>
      </c>
    </row>
    <row r="17" spans="1:15" ht="21" customHeight="1" thickTop="1">
      <c r="A17" s="691" t="s">
        <v>153</v>
      </c>
      <c r="B17" s="58" t="s">
        <v>141</v>
      </c>
      <c r="C17" s="162"/>
      <c r="D17" s="255">
        <f>ROUND('表１８'!D17*1000/$L$2,0)</f>
        <v>15593</v>
      </c>
      <c r="E17" s="50">
        <f>ROUND('表１８'!E17*1000/$L$2,0)</f>
        <v>12652</v>
      </c>
      <c r="F17" s="50">
        <f>ROUND('表１８'!F17*1000/$L$2,0)</f>
        <v>874</v>
      </c>
      <c r="G17" s="50">
        <f>ROUND('表１８'!G17*1000/$L$2,0)</f>
        <v>37</v>
      </c>
      <c r="H17" s="50">
        <f>ROUND('表１８'!H17*1000/$L$2,0)</f>
        <v>11741</v>
      </c>
      <c r="I17" s="50">
        <f>ROUND('表１８'!I17*1000/$L$2,0)</f>
        <v>2920</v>
      </c>
      <c r="J17" s="50">
        <f>ROUND('表１８'!J17*1000/$L$2,0)</f>
        <v>4</v>
      </c>
      <c r="K17" s="50">
        <f>ROUND('表１８'!K17*1000/$L$2,0)</f>
        <v>16</v>
      </c>
      <c r="L17" s="50">
        <f>ROUND('表１８'!L17*1000/$L$2,0)</f>
        <v>8940</v>
      </c>
      <c r="M17" s="50">
        <f>ROUND('表１８'!M17*1000/$L$2,0)</f>
        <v>5544</v>
      </c>
      <c r="N17" s="439">
        <f>ROUND('表１８'!N17*1000/$L$2,0)</f>
        <v>1108</v>
      </c>
      <c r="O17" s="437"/>
    </row>
    <row r="18" spans="1:15" ht="21" customHeight="1">
      <c r="A18" s="680"/>
      <c r="B18" s="530"/>
      <c r="C18" s="160" t="s">
        <v>142</v>
      </c>
      <c r="D18" s="255">
        <f>ROUND('表１８'!D18*1000/$L$2,0)</f>
        <v>4612</v>
      </c>
      <c r="E18" s="50">
        <f>ROUND('表１８'!E18*1000/$L$2,0)</f>
        <v>3620</v>
      </c>
      <c r="F18" s="50">
        <f>ROUND('表１８'!F18*1000/$L$2,0)</f>
        <v>5</v>
      </c>
      <c r="G18" s="50">
        <f>ROUND('表１８'!G18*1000/$L$2,0)</f>
        <v>2</v>
      </c>
      <c r="H18" s="50">
        <f>ROUND('表１８'!H18*1000/$L$2,0)</f>
        <v>3613</v>
      </c>
      <c r="I18" s="50">
        <f>ROUND('表１８'!I18*1000/$L$2,0)</f>
        <v>976</v>
      </c>
      <c r="J18" s="50">
        <f>ROUND('表１８'!J18*1000/$L$2,0)</f>
        <v>0</v>
      </c>
      <c r="K18" s="50">
        <f>ROUND('表１８'!K18*1000/$L$2,0)</f>
        <v>16</v>
      </c>
      <c r="L18" s="50">
        <f>ROUND('表１８'!L18*1000/$L$2,0)</f>
        <v>2869</v>
      </c>
      <c r="M18" s="50">
        <f>ROUND('表１８'!M18*1000/$L$2,0)</f>
        <v>1456</v>
      </c>
      <c r="N18" s="433">
        <f>ROUND('表１８'!N18*1000/$L$2,0)</f>
        <v>287</v>
      </c>
      <c r="O18" s="438"/>
    </row>
    <row r="19" spans="1:15" ht="21" customHeight="1">
      <c r="A19" s="680"/>
      <c r="B19" s="531"/>
      <c r="C19" s="160" t="s">
        <v>143</v>
      </c>
      <c r="D19" s="255">
        <f>ROUND('表１８'!D19*1000/$L$2,0)</f>
        <v>4063</v>
      </c>
      <c r="E19" s="50">
        <f>ROUND('表１８'!E19*1000/$L$2,0)</f>
        <v>2818</v>
      </c>
      <c r="F19" s="50">
        <f>ROUND('表１８'!F19*1000/$L$2,0)</f>
        <v>459</v>
      </c>
      <c r="G19" s="50">
        <f>ROUND('表１８'!G19*1000/$L$2,0)</f>
        <v>0</v>
      </c>
      <c r="H19" s="50">
        <f>ROUND('表１８'!H19*1000/$L$2,0)</f>
        <v>2360</v>
      </c>
      <c r="I19" s="50">
        <f>ROUND('表１８'!I19*1000/$L$2,0)</f>
        <v>1245</v>
      </c>
      <c r="J19" s="50">
        <f>ROUND('表１８'!J19*1000/$L$2,0)</f>
        <v>0</v>
      </c>
      <c r="K19" s="50">
        <f>ROUND('表１８'!K19*1000/$L$2,0)</f>
        <v>0</v>
      </c>
      <c r="L19" s="50">
        <f>ROUND('表１８'!L19*1000/$L$2,0)</f>
        <v>1293</v>
      </c>
      <c r="M19" s="50">
        <f>ROUND('表１８'!M19*1000/$L$2,0)</f>
        <v>2611</v>
      </c>
      <c r="N19" s="433">
        <f>ROUND('表１８'!N19*1000/$L$2,0)</f>
        <v>160</v>
      </c>
      <c r="O19" s="438"/>
    </row>
    <row r="20" spans="1:15" ht="21" customHeight="1">
      <c r="A20" s="680"/>
      <c r="B20" s="531"/>
      <c r="C20" s="160" t="s">
        <v>144</v>
      </c>
      <c r="D20" s="255">
        <f>ROUND('表１８'!D20*1000/$L$2,0)</f>
        <v>771</v>
      </c>
      <c r="E20" s="50">
        <f>ROUND('表１８'!E20*1000/$L$2,0)</f>
        <v>760</v>
      </c>
      <c r="F20" s="50">
        <f>ROUND('表１８'!F20*1000/$L$2,0)</f>
        <v>0</v>
      </c>
      <c r="G20" s="50">
        <f>ROUND('表１８'!G20*1000/$L$2,0)</f>
        <v>2</v>
      </c>
      <c r="H20" s="50">
        <f>ROUND('表１８'!H20*1000/$L$2,0)</f>
        <v>757</v>
      </c>
      <c r="I20" s="50">
        <f>ROUND('表１８'!I20*1000/$L$2,0)</f>
        <v>11</v>
      </c>
      <c r="J20" s="50">
        <f>ROUND('表１８'!J20*1000/$L$2,0)</f>
        <v>0</v>
      </c>
      <c r="K20" s="50">
        <f>ROUND('表１８'!K20*1000/$L$2,0)</f>
        <v>0</v>
      </c>
      <c r="L20" s="50">
        <f>ROUND('表１８'!L20*1000/$L$2,0)</f>
        <v>738</v>
      </c>
      <c r="M20" s="50">
        <f>ROUND('表１８'!M20*1000/$L$2,0)</f>
        <v>30</v>
      </c>
      <c r="N20" s="433">
        <f>ROUND('表１８'!N20*1000/$L$2,0)</f>
        <v>3</v>
      </c>
      <c r="O20" s="438"/>
    </row>
    <row r="21" spans="1:15" ht="21" customHeight="1">
      <c r="A21" s="680"/>
      <c r="B21" s="531"/>
      <c r="C21" s="160" t="s">
        <v>145</v>
      </c>
      <c r="D21" s="255">
        <f>ROUND('表１８'!D21*1000/$L$2,0)</f>
        <v>2550</v>
      </c>
      <c r="E21" s="50">
        <f>ROUND('表１８'!E21*1000/$L$2,0)</f>
        <v>2095</v>
      </c>
      <c r="F21" s="50">
        <f>ROUND('表１８'!F21*1000/$L$2,0)</f>
        <v>13</v>
      </c>
      <c r="G21" s="50">
        <f>ROUND('表１８'!G21*1000/$L$2,0)</f>
        <v>0</v>
      </c>
      <c r="H21" s="50">
        <f>ROUND('表１８'!H21*1000/$L$2,0)</f>
        <v>2082</v>
      </c>
      <c r="I21" s="50">
        <f>ROUND('表１８'!I21*1000/$L$2,0)</f>
        <v>455</v>
      </c>
      <c r="J21" s="50">
        <f>ROUND('表１８'!J21*1000/$L$2,0)</f>
        <v>0</v>
      </c>
      <c r="K21" s="50">
        <f>ROUND('表１８'!K21*1000/$L$2,0)</f>
        <v>0</v>
      </c>
      <c r="L21" s="50">
        <f>ROUND('表１８'!L21*1000/$L$2,0)</f>
        <v>1231</v>
      </c>
      <c r="M21" s="50">
        <f>ROUND('表１８'!M21*1000/$L$2,0)</f>
        <v>769</v>
      </c>
      <c r="N21" s="433">
        <f>ROUND('表１８'!N21*1000/$L$2,0)</f>
        <v>551</v>
      </c>
      <c r="O21" s="438"/>
    </row>
    <row r="22" spans="1:15" ht="21" customHeight="1">
      <c r="A22" s="680"/>
      <c r="B22" s="531"/>
      <c r="C22" s="160" t="s">
        <v>146</v>
      </c>
      <c r="D22" s="255">
        <f>ROUND('表１８'!D22*1000/$L$2,0)</f>
        <v>204</v>
      </c>
      <c r="E22" s="50">
        <f>ROUND('表１８'!E22*1000/$L$2,0)</f>
        <v>204</v>
      </c>
      <c r="F22" s="50">
        <f>ROUND('表１８'!F22*1000/$L$2,0)</f>
        <v>0</v>
      </c>
      <c r="G22" s="50">
        <f>ROUND('表１８'!G22*1000/$L$2,0)</f>
        <v>0</v>
      </c>
      <c r="H22" s="50">
        <f>ROUND('表１８'!H22*1000/$L$2,0)</f>
        <v>204</v>
      </c>
      <c r="I22" s="50">
        <f>ROUND('表１８'!I22*1000/$L$2,0)</f>
        <v>0</v>
      </c>
      <c r="J22" s="50">
        <f>ROUND('表１８'!J22*1000/$L$2,0)</f>
        <v>0</v>
      </c>
      <c r="K22" s="50">
        <f>ROUND('表１８'!K22*1000/$L$2,0)</f>
        <v>0</v>
      </c>
      <c r="L22" s="50">
        <f>ROUND('表１８'!L22*1000/$L$2,0)</f>
        <v>197</v>
      </c>
      <c r="M22" s="50">
        <f>ROUND('表１８'!M22*1000/$L$2,0)</f>
        <v>3</v>
      </c>
      <c r="N22" s="433">
        <f>ROUND('表１８'!N22*1000/$L$2,0)</f>
        <v>4</v>
      </c>
      <c r="O22" s="438"/>
    </row>
    <row r="23" spans="1:15" ht="21" customHeight="1">
      <c r="A23" s="680"/>
      <c r="B23" s="531"/>
      <c r="C23" s="160" t="s">
        <v>147</v>
      </c>
      <c r="D23" s="255">
        <f>ROUND('表１８'!D23*1000/$L$2,0)</f>
        <v>1</v>
      </c>
      <c r="E23" s="50">
        <f>ROUND('表１８'!E23*1000/$L$2,0)</f>
        <v>1</v>
      </c>
      <c r="F23" s="50">
        <f>ROUND('表１８'!F23*1000/$L$2,0)</f>
        <v>0</v>
      </c>
      <c r="G23" s="50">
        <f>ROUND('表１８'!G23*1000/$L$2,0)</f>
        <v>0</v>
      </c>
      <c r="H23" s="50">
        <f>ROUND('表１８'!H23*1000/$L$2,0)</f>
        <v>1</v>
      </c>
      <c r="I23" s="50">
        <f>ROUND('表１８'!I23*1000/$L$2,0)</f>
        <v>0</v>
      </c>
      <c r="J23" s="50">
        <f>ROUND('表１８'!J23*1000/$L$2,0)</f>
        <v>0</v>
      </c>
      <c r="K23" s="50">
        <f>ROUND('表１８'!K23*1000/$L$2,0)</f>
        <v>0</v>
      </c>
      <c r="L23" s="50">
        <f>ROUND('表１８'!L23*1000/$L$2,0)</f>
        <v>1</v>
      </c>
      <c r="M23" s="50">
        <f>ROUND('表１８'!M23*1000/$L$2,0)</f>
        <v>0</v>
      </c>
      <c r="N23" s="433">
        <f>ROUND('表１８'!N23*1000/$L$2,0)</f>
        <v>0</v>
      </c>
      <c r="O23" s="438"/>
    </row>
    <row r="24" spans="1:15" ht="21" customHeight="1">
      <c r="A24" s="680"/>
      <c r="B24" s="531"/>
      <c r="C24" s="160" t="s">
        <v>148</v>
      </c>
      <c r="D24" s="255">
        <f>ROUND('表１８'!D24*1000/$L$2,0)</f>
        <v>474</v>
      </c>
      <c r="E24" s="50">
        <f>ROUND('表１８'!E24*1000/$L$2,0)</f>
        <v>423</v>
      </c>
      <c r="F24" s="50">
        <f>ROUND('表１８'!F24*1000/$L$2,0)</f>
        <v>0</v>
      </c>
      <c r="G24" s="50">
        <f>ROUND('表１８'!G24*1000/$L$2,0)</f>
        <v>0</v>
      </c>
      <c r="H24" s="50">
        <f>ROUND('表１８'!H24*1000/$L$2,0)</f>
        <v>423</v>
      </c>
      <c r="I24" s="50">
        <f>ROUND('表１８'!I24*1000/$L$2,0)</f>
        <v>51</v>
      </c>
      <c r="J24" s="50">
        <f>ROUND('表１８'!J24*1000/$L$2,0)</f>
        <v>0</v>
      </c>
      <c r="K24" s="50">
        <f>ROUND('表１８'!K24*1000/$L$2,0)</f>
        <v>0</v>
      </c>
      <c r="L24" s="50">
        <f>ROUND('表１８'!L24*1000/$L$2,0)</f>
        <v>372</v>
      </c>
      <c r="M24" s="50">
        <f>ROUND('表１８'!M24*1000/$L$2,0)</f>
        <v>64</v>
      </c>
      <c r="N24" s="433">
        <f>ROUND('表１８'!N24*1000/$L$2,0)</f>
        <v>37</v>
      </c>
      <c r="O24" s="438"/>
    </row>
    <row r="25" spans="1:15" ht="21" customHeight="1">
      <c r="A25" s="680"/>
      <c r="B25" s="531"/>
      <c r="C25" s="149" t="s">
        <v>149</v>
      </c>
      <c r="D25" s="255">
        <f>ROUND('表１８'!D25*1000/$L$2,0)</f>
        <v>935</v>
      </c>
      <c r="E25" s="50">
        <f>ROUND('表１８'!E25*1000/$L$2,0)</f>
        <v>786</v>
      </c>
      <c r="F25" s="50">
        <f>ROUND('表１８'!F25*1000/$L$2,0)</f>
        <v>241</v>
      </c>
      <c r="G25" s="50">
        <f>ROUND('表１８'!G25*1000/$L$2,0)</f>
        <v>0</v>
      </c>
      <c r="H25" s="50">
        <f>ROUND('表１８'!H25*1000/$L$2,0)</f>
        <v>545</v>
      </c>
      <c r="I25" s="50">
        <f>ROUND('表１８'!I25*1000/$L$2,0)</f>
        <v>149</v>
      </c>
      <c r="J25" s="50">
        <f>ROUND('表１８'!J25*1000/$L$2,0)</f>
        <v>0</v>
      </c>
      <c r="K25" s="50">
        <f>ROUND('表１８'!K25*1000/$L$2,0)</f>
        <v>0</v>
      </c>
      <c r="L25" s="50">
        <f>ROUND('表１８'!L25*1000/$L$2,0)</f>
        <v>433</v>
      </c>
      <c r="M25" s="50">
        <f>ROUND('表１８'!M25*1000/$L$2,0)</f>
        <v>460</v>
      </c>
      <c r="N25" s="433">
        <f>ROUND('表１８'!N25*1000/$L$2,0)</f>
        <v>42</v>
      </c>
      <c r="O25" s="438"/>
    </row>
    <row r="26" spans="1:15" ht="25.5" customHeight="1">
      <c r="A26" s="680"/>
      <c r="B26" s="531"/>
      <c r="C26" s="161" t="s">
        <v>150</v>
      </c>
      <c r="D26" s="255">
        <f>ROUND('表１８'!D26*1000/$L$2,0)</f>
        <v>1391</v>
      </c>
      <c r="E26" s="50">
        <f>ROUND('表１８'!E26*1000/$L$2,0)</f>
        <v>1382</v>
      </c>
      <c r="F26" s="50">
        <f>ROUND('表１８'!F26*1000/$L$2,0)</f>
        <v>29</v>
      </c>
      <c r="G26" s="50">
        <f>ROUND('表１８'!G26*1000/$L$2,0)</f>
        <v>18</v>
      </c>
      <c r="H26" s="50">
        <f>ROUND('表１８'!H26*1000/$L$2,0)</f>
        <v>1336</v>
      </c>
      <c r="I26" s="50">
        <f>ROUND('表１８'!I26*1000/$L$2,0)</f>
        <v>5</v>
      </c>
      <c r="J26" s="50">
        <f>ROUND('表１８'!J26*1000/$L$2,0)</f>
        <v>3</v>
      </c>
      <c r="K26" s="50">
        <f>ROUND('表１８'!K26*1000/$L$2,0)</f>
        <v>0</v>
      </c>
      <c r="L26" s="50">
        <f>ROUND('表１８'!L26*1000/$L$2,0)</f>
        <v>1369</v>
      </c>
      <c r="M26" s="50">
        <f>ROUND('表１８'!M26*1000/$L$2,0)</f>
        <v>22</v>
      </c>
      <c r="N26" s="433">
        <f>ROUND('表１８'!N26*1000/$L$2,0)</f>
        <v>0</v>
      </c>
      <c r="O26" s="438"/>
    </row>
    <row r="27" spans="1:15" ht="21" customHeight="1">
      <c r="A27" s="680"/>
      <c r="B27" s="534"/>
      <c r="C27" s="163" t="s">
        <v>151</v>
      </c>
      <c r="D27" s="255">
        <f>ROUND('表１８'!D27*1000/$L$2,0)</f>
        <v>591</v>
      </c>
      <c r="E27" s="50">
        <f>ROUND('表１８'!E27*1000/$L$2,0)</f>
        <v>563</v>
      </c>
      <c r="F27" s="50">
        <f>ROUND('表１８'!F27*1000/$L$2,0)</f>
        <v>128</v>
      </c>
      <c r="G27" s="50">
        <f>ROUND('表１８'!G27*1000/$L$2,0)</f>
        <v>15</v>
      </c>
      <c r="H27" s="50">
        <f>ROUND('表１８'!H27*1000/$L$2,0)</f>
        <v>420</v>
      </c>
      <c r="I27" s="50">
        <f>ROUND('表１８'!I27*1000/$L$2,0)</f>
        <v>29</v>
      </c>
      <c r="J27" s="50">
        <f>ROUND('表１８'!J27*1000/$L$2,0)</f>
        <v>0</v>
      </c>
      <c r="K27" s="50">
        <f>ROUND('表１８'!K27*1000/$L$2,0)</f>
        <v>0</v>
      </c>
      <c r="L27" s="50">
        <f>ROUND('表１８'!L27*1000/$L$2,0)</f>
        <v>437</v>
      </c>
      <c r="M27" s="50">
        <f>ROUND('表１８'!M27*1000/$L$2,0)</f>
        <v>130</v>
      </c>
      <c r="N27" s="433">
        <f>ROUND('表１８'!N27*1000/$L$2,0)</f>
        <v>24</v>
      </c>
      <c r="O27" s="438"/>
    </row>
    <row r="28" spans="1:15" ht="21" customHeight="1" thickBot="1">
      <c r="A28" s="681"/>
      <c r="B28" s="692" t="s">
        <v>152</v>
      </c>
      <c r="C28" s="698"/>
      <c r="D28" s="258">
        <f>ROUND('表１８'!D28*1000/$L$2,0)</f>
        <v>5287</v>
      </c>
      <c r="E28" s="61">
        <f>ROUND('表１８'!E28*1000/$L$2,0)</f>
        <v>5237</v>
      </c>
      <c r="F28" s="61">
        <f>ROUND('表１８'!F28*1000/$L$2,0)</f>
        <v>3</v>
      </c>
      <c r="G28" s="61">
        <f>ROUND('表１８'!G28*1000/$L$2,0)</f>
        <v>3</v>
      </c>
      <c r="H28" s="61">
        <f>ROUND('表１８'!H28*1000/$L$2,0)</f>
        <v>5230</v>
      </c>
      <c r="I28" s="61">
        <f>ROUND('表１８'!I28*1000/$L$2,0)</f>
        <v>48</v>
      </c>
      <c r="J28" s="61">
        <f>ROUND('表１８'!J28*1000/$L$2,0)</f>
        <v>2</v>
      </c>
      <c r="K28" s="61">
        <f>ROUND('表１８'!K28*1000/$L$2,0)</f>
        <v>0</v>
      </c>
      <c r="L28" s="61">
        <f>ROUND('表１８'!L28*1000/$L$2,0)</f>
        <v>5185</v>
      </c>
      <c r="M28" s="61">
        <f>ROUND('表１８'!M28*1000/$L$2,0)</f>
        <v>88</v>
      </c>
      <c r="N28" s="434">
        <f>ROUND('表１８'!N28*1000/$L$2,0)</f>
        <v>14</v>
      </c>
      <c r="O28" s="62">
        <f>ROUND('表１８'!O28*1000/$L$2,0)</f>
        <v>3</v>
      </c>
    </row>
    <row r="29" ht="18" customHeight="1">
      <c r="A29" s="7" t="s">
        <v>121</v>
      </c>
    </row>
  </sheetData>
  <sheetProtection/>
  <mergeCells count="16">
    <mergeCell ref="L2:M2"/>
    <mergeCell ref="A17:A28"/>
    <mergeCell ref="B18:B27"/>
    <mergeCell ref="B28:C28"/>
    <mergeCell ref="A5:A16"/>
    <mergeCell ref="B5:C5"/>
    <mergeCell ref="B6:B15"/>
    <mergeCell ref="B16:C16"/>
    <mergeCell ref="O3:O4"/>
    <mergeCell ref="I3:I4"/>
    <mergeCell ref="K3:K4"/>
    <mergeCell ref="L3:N3"/>
    <mergeCell ref="A3:C4"/>
    <mergeCell ref="D3:D4"/>
    <mergeCell ref="E3:H3"/>
    <mergeCell ref="J3:J4"/>
  </mergeCells>
  <printOptions/>
  <pageMargins left="0.7874015748031497" right="0.7874015748031497" top="0.76" bottom="0.54" header="0.5118110236220472" footer="0.5118110236220472"/>
  <pageSetup horizontalDpi="300" verticalDpi="300" orientation="landscape"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zoomScale="79" zoomScaleNormal="79" zoomScalePageLayoutView="0" workbookViewId="0" topLeftCell="A13">
      <selection activeCell="J18" sqref="J18"/>
    </sheetView>
  </sheetViews>
  <sheetFormatPr defaultColWidth="9.00390625" defaultRowHeight="13.5"/>
  <cols>
    <col min="1" max="1" width="2.625" style="7" customWidth="1"/>
    <col min="2" max="3" width="2.125" style="7" customWidth="1"/>
    <col min="4" max="4" width="2.625" style="7" customWidth="1"/>
    <col min="5" max="5" width="11.50390625" style="7" customWidth="1"/>
    <col min="6" max="10" width="14.625" style="7" customWidth="1"/>
    <col min="11" max="16384" width="9.00390625" style="7" customWidth="1"/>
  </cols>
  <sheetData>
    <row r="1" spans="1:10" ht="21" customHeight="1" thickBot="1">
      <c r="A1" s="489" t="s">
        <v>27</v>
      </c>
      <c r="B1" s="489"/>
      <c r="C1" s="489"/>
      <c r="D1" s="489"/>
      <c r="E1" s="489"/>
      <c r="F1" s="489"/>
      <c r="G1" s="489"/>
      <c r="H1" s="489"/>
      <c r="J1" s="7" t="s">
        <v>322</v>
      </c>
    </row>
    <row r="2" spans="1:10" ht="27.75" customHeight="1" thickBot="1">
      <c r="A2" s="505" t="s">
        <v>302</v>
      </c>
      <c r="B2" s="506"/>
      <c r="C2" s="506"/>
      <c r="D2" s="506"/>
      <c r="E2" s="507"/>
      <c r="F2" s="14" t="s">
        <v>329</v>
      </c>
      <c r="G2" s="14" t="s">
        <v>341</v>
      </c>
      <c r="H2" s="14" t="s">
        <v>347</v>
      </c>
      <c r="I2" s="14" t="s">
        <v>352</v>
      </c>
      <c r="J2" s="150" t="s">
        <v>356</v>
      </c>
    </row>
    <row r="3" spans="1:10" ht="27.75" customHeight="1" thickTop="1">
      <c r="A3" s="508" t="s">
        <v>28</v>
      </c>
      <c r="B3" s="514" t="s">
        <v>29</v>
      </c>
      <c r="C3" s="514"/>
      <c r="D3" s="514"/>
      <c r="E3" s="514"/>
      <c r="F3" s="198">
        <v>193275377</v>
      </c>
      <c r="G3" s="166">
        <v>196437397</v>
      </c>
      <c r="H3" s="198">
        <v>190462233</v>
      </c>
      <c r="I3" s="166">
        <v>193350335</v>
      </c>
      <c r="J3" s="196">
        <f>J4+J16+J17</f>
        <v>188476972</v>
      </c>
    </row>
    <row r="4" spans="1:10" ht="27.75" customHeight="1">
      <c r="A4" s="509"/>
      <c r="B4" s="515"/>
      <c r="C4" s="519" t="s">
        <v>30</v>
      </c>
      <c r="D4" s="519"/>
      <c r="E4" s="519"/>
      <c r="F4" s="121">
        <v>161164324</v>
      </c>
      <c r="G4" s="121">
        <v>164115659</v>
      </c>
      <c r="H4" s="121">
        <v>158292327</v>
      </c>
      <c r="I4" s="121">
        <v>160107225</v>
      </c>
      <c r="J4" s="197">
        <f>'表２１－１'!E10</f>
        <v>155683780</v>
      </c>
    </row>
    <row r="5" spans="1:10" ht="26.25" customHeight="1">
      <c r="A5" s="509"/>
      <c r="B5" s="516"/>
      <c r="C5" s="515"/>
      <c r="D5" s="501" t="s">
        <v>31</v>
      </c>
      <c r="E5" s="501"/>
      <c r="F5" s="122">
        <v>2332549</v>
      </c>
      <c r="G5" s="122">
        <v>2271508</v>
      </c>
      <c r="H5" s="122">
        <v>2207757</v>
      </c>
      <c r="I5" s="122">
        <v>2370885</v>
      </c>
      <c r="J5" s="151">
        <f>'表２１－１'!E11</f>
        <v>2040937</v>
      </c>
    </row>
    <row r="6" spans="1:10" ht="26.25" customHeight="1">
      <c r="A6" s="509"/>
      <c r="B6" s="516"/>
      <c r="C6" s="516"/>
      <c r="D6" s="501" t="s">
        <v>32</v>
      </c>
      <c r="E6" s="501"/>
      <c r="F6" s="122">
        <v>71623369</v>
      </c>
      <c r="G6" s="122">
        <v>71289960</v>
      </c>
      <c r="H6" s="122">
        <v>68194469</v>
      </c>
      <c r="I6" s="122">
        <v>65587664</v>
      </c>
      <c r="J6" s="151">
        <f>'表２１－１'!E12</f>
        <v>67835672</v>
      </c>
    </row>
    <row r="7" spans="1:10" ht="26.25" customHeight="1">
      <c r="A7" s="509"/>
      <c r="B7" s="516"/>
      <c r="C7" s="516"/>
      <c r="D7" s="501" t="s">
        <v>33</v>
      </c>
      <c r="E7" s="501"/>
      <c r="F7" s="122">
        <v>40866710</v>
      </c>
      <c r="G7" s="122">
        <v>45258431</v>
      </c>
      <c r="H7" s="122">
        <v>40407941</v>
      </c>
      <c r="I7" s="122">
        <v>42327937</v>
      </c>
      <c r="J7" s="151">
        <f>'表２１－１'!E13</f>
        <v>42215961</v>
      </c>
    </row>
    <row r="8" spans="1:10" ht="26.25" customHeight="1">
      <c r="A8" s="509"/>
      <c r="B8" s="516"/>
      <c r="C8" s="516"/>
      <c r="D8" s="501" t="s">
        <v>265</v>
      </c>
      <c r="E8" s="501"/>
      <c r="F8" s="122">
        <v>9983077</v>
      </c>
      <c r="G8" s="122">
        <v>10034083</v>
      </c>
      <c r="H8" s="122">
        <v>9217873</v>
      </c>
      <c r="I8" s="122">
        <v>9291172</v>
      </c>
      <c r="J8" s="151">
        <f>'表２１－１'!E14</f>
        <v>10031857</v>
      </c>
    </row>
    <row r="9" spans="1:10" ht="26.25" customHeight="1">
      <c r="A9" s="509"/>
      <c r="B9" s="516"/>
      <c r="C9" s="516"/>
      <c r="D9" s="503" t="s">
        <v>34</v>
      </c>
      <c r="E9" s="9" t="s">
        <v>35</v>
      </c>
      <c r="F9" s="122">
        <v>31966078</v>
      </c>
      <c r="G9" s="122">
        <v>31692723</v>
      </c>
      <c r="H9" s="122">
        <v>34136218</v>
      </c>
      <c r="I9" s="122">
        <v>36404790</v>
      </c>
      <c r="J9" s="151">
        <f>'表２１－１'!E15</f>
        <v>29382144</v>
      </c>
    </row>
    <row r="10" spans="1:10" ht="26.25" customHeight="1">
      <c r="A10" s="509"/>
      <c r="B10" s="516"/>
      <c r="C10" s="516"/>
      <c r="D10" s="503"/>
      <c r="E10" s="9" t="s">
        <v>36</v>
      </c>
      <c r="F10" s="122">
        <v>941152</v>
      </c>
      <c r="G10" s="122">
        <v>1027235</v>
      </c>
      <c r="H10" s="122">
        <v>852201</v>
      </c>
      <c r="I10" s="122">
        <v>904926</v>
      </c>
      <c r="J10" s="151">
        <f>'表２１－１'!E16</f>
        <v>878101</v>
      </c>
    </row>
    <row r="11" spans="1:10" ht="26.25" customHeight="1">
      <c r="A11" s="509"/>
      <c r="B11" s="516"/>
      <c r="C11" s="516"/>
      <c r="D11" s="503"/>
      <c r="E11" s="9" t="s">
        <v>37</v>
      </c>
      <c r="F11" s="122">
        <v>170883</v>
      </c>
      <c r="G11" s="122">
        <v>174391</v>
      </c>
      <c r="H11" s="122">
        <v>176990</v>
      </c>
      <c r="I11" s="122">
        <v>182081</v>
      </c>
      <c r="J11" s="151">
        <f>'表２１－１'!E17</f>
        <v>177366</v>
      </c>
    </row>
    <row r="12" spans="1:10" ht="26.25" customHeight="1">
      <c r="A12" s="509"/>
      <c r="B12" s="516"/>
      <c r="C12" s="516"/>
      <c r="D12" s="504"/>
      <c r="E12" s="8" t="s">
        <v>38</v>
      </c>
      <c r="F12" s="122">
        <v>33078113</v>
      </c>
      <c r="G12" s="122">
        <v>32894349</v>
      </c>
      <c r="H12" s="122">
        <v>35165409</v>
      </c>
      <c r="I12" s="122">
        <v>37491797</v>
      </c>
      <c r="J12" s="151">
        <f>SUM(J9:J11)</f>
        <v>30437611</v>
      </c>
    </row>
    <row r="13" spans="1:10" ht="26.25" customHeight="1">
      <c r="A13" s="509"/>
      <c r="B13" s="516"/>
      <c r="C13" s="516"/>
      <c r="D13" s="512" t="s">
        <v>39</v>
      </c>
      <c r="E13" s="513"/>
      <c r="F13" s="122">
        <v>3099144</v>
      </c>
      <c r="G13" s="122">
        <v>2102394</v>
      </c>
      <c r="H13" s="122">
        <v>2336242</v>
      </c>
      <c r="I13" s="122">
        <v>2235734</v>
      </c>
      <c r="J13" s="151">
        <f>'表２１－１'!E18</f>
        <v>2230797</v>
      </c>
    </row>
    <row r="14" spans="1:10" ht="26.25" customHeight="1">
      <c r="A14" s="509"/>
      <c r="B14" s="516"/>
      <c r="C14" s="516"/>
      <c r="D14" s="501" t="s">
        <v>40</v>
      </c>
      <c r="E14" s="501"/>
      <c r="F14" s="122">
        <v>181362</v>
      </c>
      <c r="G14" s="122">
        <v>183776</v>
      </c>
      <c r="H14" s="122">
        <v>189971</v>
      </c>
      <c r="I14" s="122">
        <v>188221</v>
      </c>
      <c r="J14" s="151">
        <f>'表２１－１'!E19</f>
        <v>192887</v>
      </c>
    </row>
    <row r="15" spans="1:10" ht="26.25" customHeight="1">
      <c r="A15" s="509"/>
      <c r="B15" s="516"/>
      <c r="C15" s="518"/>
      <c r="D15" s="524" t="s">
        <v>350</v>
      </c>
      <c r="E15" s="525"/>
      <c r="F15" s="122" t="s">
        <v>343</v>
      </c>
      <c r="G15" s="122">
        <v>81158</v>
      </c>
      <c r="H15" s="122">
        <v>572665</v>
      </c>
      <c r="I15" s="122">
        <v>613815</v>
      </c>
      <c r="J15" s="151">
        <f>'表２１－１'!E22</f>
        <v>698058</v>
      </c>
    </row>
    <row r="16" spans="1:10" ht="27.75" customHeight="1">
      <c r="A16" s="509"/>
      <c r="B16" s="516"/>
      <c r="C16" s="502" t="s">
        <v>41</v>
      </c>
      <c r="D16" s="502"/>
      <c r="E16" s="502"/>
      <c r="F16" s="123">
        <v>20974722</v>
      </c>
      <c r="G16" s="123">
        <v>20915115</v>
      </c>
      <c r="H16" s="123">
        <v>21385742</v>
      </c>
      <c r="I16" s="123">
        <v>22090030</v>
      </c>
      <c r="J16" s="164">
        <f>'表２１－１'!E25</f>
        <v>21391800</v>
      </c>
    </row>
    <row r="17" spans="1:10" ht="27.75" customHeight="1" thickBot="1">
      <c r="A17" s="510"/>
      <c r="B17" s="517"/>
      <c r="C17" s="511" t="s">
        <v>42</v>
      </c>
      <c r="D17" s="511"/>
      <c r="E17" s="511"/>
      <c r="F17" s="124">
        <v>11136331</v>
      </c>
      <c r="G17" s="124">
        <v>11406623</v>
      </c>
      <c r="H17" s="124">
        <v>10784164</v>
      </c>
      <c r="I17" s="124">
        <v>11153080</v>
      </c>
      <c r="J17" s="152">
        <f>'表２１－１'!E37</f>
        <v>11401392</v>
      </c>
    </row>
    <row r="18" spans="1:11" ht="27.75" customHeight="1" thickTop="1">
      <c r="A18" s="520" t="s">
        <v>43</v>
      </c>
      <c r="B18" s="514" t="s">
        <v>29</v>
      </c>
      <c r="C18" s="514"/>
      <c r="D18" s="514"/>
      <c r="E18" s="514"/>
      <c r="F18" s="199">
        <v>100</v>
      </c>
      <c r="G18" s="268">
        <f aca="true" t="shared" si="0" ref="G18:G32">G3/F3*100</f>
        <v>101.63601802209912</v>
      </c>
      <c r="H18" s="200">
        <f aca="true" t="shared" si="1" ref="H18:H32">H3/F3*100</f>
        <v>98.5444891927439</v>
      </c>
      <c r="I18" s="201">
        <f aca="true" t="shared" si="2" ref="I18:I32">I3/F3*100</f>
        <v>100.03878300545237</v>
      </c>
      <c r="J18" s="202">
        <f aca="true" t="shared" si="3" ref="J18:J32">J3/F3*100</f>
        <v>97.5173221366941</v>
      </c>
      <c r="K18" s="203"/>
    </row>
    <row r="19" spans="1:11" ht="27.75" customHeight="1">
      <c r="A19" s="521"/>
      <c r="B19" s="515"/>
      <c r="C19" s="519" t="s">
        <v>30</v>
      </c>
      <c r="D19" s="519"/>
      <c r="E19" s="519"/>
      <c r="F19" s="199">
        <v>100</v>
      </c>
      <c r="G19" s="199">
        <f t="shared" si="0"/>
        <v>101.83125826283985</v>
      </c>
      <c r="H19" s="200">
        <f t="shared" si="1"/>
        <v>98.21796975365342</v>
      </c>
      <c r="I19" s="199">
        <f t="shared" si="2"/>
        <v>99.34408622593173</v>
      </c>
      <c r="J19" s="204">
        <f t="shared" si="3"/>
        <v>96.5994062060534</v>
      </c>
      <c r="K19" s="203"/>
    </row>
    <row r="20" spans="1:11" ht="26.25" customHeight="1">
      <c r="A20" s="521"/>
      <c r="B20" s="516"/>
      <c r="C20" s="515"/>
      <c r="D20" s="501" t="s">
        <v>31</v>
      </c>
      <c r="E20" s="501"/>
      <c r="F20" s="199">
        <v>100</v>
      </c>
      <c r="G20" s="199">
        <f t="shared" si="0"/>
        <v>97.38307748304538</v>
      </c>
      <c r="H20" s="200">
        <f t="shared" si="1"/>
        <v>94.64997305522841</v>
      </c>
      <c r="I20" s="199">
        <f t="shared" si="2"/>
        <v>101.6435238873867</v>
      </c>
      <c r="J20" s="204">
        <f t="shared" si="3"/>
        <v>87.49814044635289</v>
      </c>
      <c r="K20" s="203"/>
    </row>
    <row r="21" spans="1:11" ht="26.25" customHeight="1">
      <c r="A21" s="521"/>
      <c r="B21" s="516"/>
      <c r="C21" s="516"/>
      <c r="D21" s="501" t="s">
        <v>32</v>
      </c>
      <c r="E21" s="501"/>
      <c r="F21" s="199">
        <v>100</v>
      </c>
      <c r="G21" s="199">
        <f t="shared" si="0"/>
        <v>99.53449690421571</v>
      </c>
      <c r="H21" s="200">
        <f t="shared" si="1"/>
        <v>95.21259604529354</v>
      </c>
      <c r="I21" s="199">
        <f t="shared" si="2"/>
        <v>91.57299484194887</v>
      </c>
      <c r="J21" s="204">
        <f t="shared" si="3"/>
        <v>94.71164641808458</v>
      </c>
      <c r="K21" s="203"/>
    </row>
    <row r="22" spans="1:11" ht="26.25" customHeight="1">
      <c r="A22" s="521"/>
      <c r="B22" s="516"/>
      <c r="C22" s="516"/>
      <c r="D22" s="501" t="s">
        <v>33</v>
      </c>
      <c r="E22" s="501"/>
      <c r="F22" s="199">
        <v>100</v>
      </c>
      <c r="G22" s="199">
        <f t="shared" si="0"/>
        <v>110.74645108451352</v>
      </c>
      <c r="H22" s="200">
        <f t="shared" si="1"/>
        <v>98.87740167975352</v>
      </c>
      <c r="I22" s="199">
        <f t="shared" si="2"/>
        <v>103.57559245654959</v>
      </c>
      <c r="J22" s="204">
        <f t="shared" si="3"/>
        <v>103.30158948444834</v>
      </c>
      <c r="K22" s="203"/>
    </row>
    <row r="23" spans="1:11" ht="26.25" customHeight="1">
      <c r="A23" s="521"/>
      <c r="B23" s="516"/>
      <c r="C23" s="516"/>
      <c r="D23" s="501" t="s">
        <v>265</v>
      </c>
      <c r="E23" s="501"/>
      <c r="F23" s="199">
        <v>100</v>
      </c>
      <c r="G23" s="199">
        <f t="shared" si="0"/>
        <v>100.5109246377645</v>
      </c>
      <c r="H23" s="200">
        <f t="shared" si="1"/>
        <v>92.33498850104031</v>
      </c>
      <c r="I23" s="199">
        <f t="shared" si="2"/>
        <v>93.06922104277068</v>
      </c>
      <c r="J23" s="204">
        <f t="shared" si="3"/>
        <v>100.48862690330847</v>
      </c>
      <c r="K23" s="203"/>
    </row>
    <row r="24" spans="1:11" ht="26.25" customHeight="1">
      <c r="A24" s="521"/>
      <c r="B24" s="516"/>
      <c r="C24" s="516"/>
      <c r="D24" s="503" t="s">
        <v>34</v>
      </c>
      <c r="E24" s="9" t="s">
        <v>35</v>
      </c>
      <c r="F24" s="199">
        <v>100</v>
      </c>
      <c r="G24" s="199">
        <f t="shared" si="0"/>
        <v>99.14485912222325</v>
      </c>
      <c r="H24" s="200">
        <f t="shared" si="1"/>
        <v>106.78888414149523</v>
      </c>
      <c r="I24" s="199">
        <f t="shared" si="2"/>
        <v>113.88569470424241</v>
      </c>
      <c r="J24" s="204">
        <f t="shared" si="3"/>
        <v>91.91663738041306</v>
      </c>
      <c r="K24" s="203"/>
    </row>
    <row r="25" spans="1:11" ht="26.25" customHeight="1">
      <c r="A25" s="521"/>
      <c r="B25" s="516"/>
      <c r="C25" s="516"/>
      <c r="D25" s="503"/>
      <c r="E25" s="9" t="s">
        <v>36</v>
      </c>
      <c r="F25" s="199">
        <v>100</v>
      </c>
      <c r="G25" s="199">
        <f t="shared" si="0"/>
        <v>109.14655656047057</v>
      </c>
      <c r="H25" s="200">
        <f t="shared" si="1"/>
        <v>90.54871051647343</v>
      </c>
      <c r="I25" s="199">
        <f t="shared" si="2"/>
        <v>96.150887423073</v>
      </c>
      <c r="J25" s="204">
        <f t="shared" si="3"/>
        <v>93.30065706708375</v>
      </c>
      <c r="K25" s="203"/>
    </row>
    <row r="26" spans="1:11" ht="26.25" customHeight="1">
      <c r="A26" s="521"/>
      <c r="B26" s="516"/>
      <c r="C26" s="516"/>
      <c r="D26" s="503"/>
      <c r="E26" s="9" t="s">
        <v>37</v>
      </c>
      <c r="F26" s="199">
        <v>100</v>
      </c>
      <c r="G26" s="199">
        <f t="shared" si="0"/>
        <v>102.0528665812281</v>
      </c>
      <c r="H26" s="200">
        <f t="shared" si="1"/>
        <v>103.5737902541505</v>
      </c>
      <c r="I26" s="199">
        <f t="shared" si="2"/>
        <v>106.55302165809356</v>
      </c>
      <c r="J26" s="204">
        <f t="shared" si="3"/>
        <v>103.79382384438476</v>
      </c>
      <c r="K26" s="203"/>
    </row>
    <row r="27" spans="1:13" ht="26.25" customHeight="1">
      <c r="A27" s="521"/>
      <c r="B27" s="516"/>
      <c r="C27" s="516"/>
      <c r="D27" s="504"/>
      <c r="E27" s="8" t="s">
        <v>38</v>
      </c>
      <c r="F27" s="199">
        <v>100</v>
      </c>
      <c r="G27" s="199">
        <f t="shared" si="0"/>
        <v>99.44445440403447</v>
      </c>
      <c r="H27" s="200">
        <f t="shared" si="1"/>
        <v>106.31020276156625</v>
      </c>
      <c r="I27" s="199">
        <f t="shared" si="2"/>
        <v>113.34321579952278</v>
      </c>
      <c r="J27" s="204">
        <f t="shared" si="3"/>
        <v>92.01737414706818</v>
      </c>
      <c r="K27" s="203"/>
      <c r="M27" s="481"/>
    </row>
    <row r="28" spans="1:11" ht="26.25" customHeight="1">
      <c r="A28" s="521"/>
      <c r="B28" s="516"/>
      <c r="C28" s="516"/>
      <c r="D28" s="526" t="s">
        <v>39</v>
      </c>
      <c r="E28" s="527"/>
      <c r="F28" s="199">
        <v>100</v>
      </c>
      <c r="G28" s="199">
        <f t="shared" si="0"/>
        <v>67.83789330215053</v>
      </c>
      <c r="H28" s="200">
        <f t="shared" si="1"/>
        <v>75.38346072334812</v>
      </c>
      <c r="I28" s="199">
        <f t="shared" si="2"/>
        <v>72.14037166391752</v>
      </c>
      <c r="J28" s="204">
        <f t="shared" si="3"/>
        <v>71.98106961147982</v>
      </c>
      <c r="K28" s="203"/>
    </row>
    <row r="29" spans="1:11" ht="26.25" customHeight="1">
      <c r="A29" s="521"/>
      <c r="B29" s="516"/>
      <c r="C29" s="516"/>
      <c r="D29" s="501" t="s">
        <v>40</v>
      </c>
      <c r="E29" s="501"/>
      <c r="F29" s="199">
        <v>100</v>
      </c>
      <c r="G29" s="199">
        <f t="shared" si="0"/>
        <v>101.33103957830197</v>
      </c>
      <c r="H29" s="200">
        <f t="shared" si="1"/>
        <v>104.74685987141739</v>
      </c>
      <c r="I29" s="199">
        <f t="shared" si="2"/>
        <v>103.7819388846616</v>
      </c>
      <c r="J29" s="205">
        <f t="shared" si="3"/>
        <v>106.35469392706301</v>
      </c>
      <c r="K29" s="480"/>
    </row>
    <row r="30" spans="1:12" ht="26.25" customHeight="1">
      <c r="A30" s="521"/>
      <c r="B30" s="516"/>
      <c r="C30" s="518"/>
      <c r="D30" s="524" t="s">
        <v>350</v>
      </c>
      <c r="E30" s="525"/>
      <c r="F30" s="199">
        <v>100</v>
      </c>
      <c r="G30" s="454" t="s">
        <v>319</v>
      </c>
      <c r="H30" s="454" t="s">
        <v>319</v>
      </c>
      <c r="I30" s="454" t="s">
        <v>319</v>
      </c>
      <c r="J30" s="455" t="s">
        <v>319</v>
      </c>
      <c r="K30" s="482"/>
      <c r="L30" s="481"/>
    </row>
    <row r="31" spans="1:11" ht="27.75" customHeight="1">
      <c r="A31" s="521"/>
      <c r="B31" s="516"/>
      <c r="C31" s="502" t="s">
        <v>41</v>
      </c>
      <c r="D31" s="502"/>
      <c r="E31" s="502"/>
      <c r="F31" s="199">
        <v>100</v>
      </c>
      <c r="G31" s="199">
        <f t="shared" si="0"/>
        <v>99.71581506539157</v>
      </c>
      <c r="H31" s="200">
        <f t="shared" si="1"/>
        <v>101.95959689000884</v>
      </c>
      <c r="I31" s="199">
        <f t="shared" si="2"/>
        <v>105.31739109581524</v>
      </c>
      <c r="J31" s="205">
        <f t="shared" si="3"/>
        <v>101.98847927519611</v>
      </c>
      <c r="K31" s="480"/>
    </row>
    <row r="32" spans="1:11" ht="27.75" customHeight="1" thickBot="1">
      <c r="A32" s="522"/>
      <c r="B32" s="523"/>
      <c r="C32" s="528" t="s">
        <v>42</v>
      </c>
      <c r="D32" s="528"/>
      <c r="E32" s="528"/>
      <c r="F32" s="206">
        <v>100</v>
      </c>
      <c r="G32" s="206">
        <f t="shared" si="0"/>
        <v>102.4271189496792</v>
      </c>
      <c r="H32" s="207">
        <f t="shared" si="1"/>
        <v>96.83767481408374</v>
      </c>
      <c r="I32" s="206">
        <f t="shared" si="2"/>
        <v>100.15039962443646</v>
      </c>
      <c r="J32" s="208">
        <f t="shared" si="3"/>
        <v>102.3801465671234</v>
      </c>
      <c r="K32" s="203"/>
    </row>
    <row r="34" ht="13.5">
      <c r="B34" s="7" t="s">
        <v>349</v>
      </c>
    </row>
  </sheetData>
  <sheetProtection/>
  <mergeCells count="32">
    <mergeCell ref="D28:E28"/>
    <mergeCell ref="C32:E32"/>
    <mergeCell ref="D14:E14"/>
    <mergeCell ref="D22:E22"/>
    <mergeCell ref="D5:E5"/>
    <mergeCell ref="D15:E15"/>
    <mergeCell ref="A18:A32"/>
    <mergeCell ref="B18:E18"/>
    <mergeCell ref="B19:B32"/>
    <mergeCell ref="C19:E19"/>
    <mergeCell ref="D20:E20"/>
    <mergeCell ref="D21:E21"/>
    <mergeCell ref="D29:E29"/>
    <mergeCell ref="C31:E31"/>
    <mergeCell ref="D30:E30"/>
    <mergeCell ref="C20:C30"/>
    <mergeCell ref="B3:E3"/>
    <mergeCell ref="B4:B17"/>
    <mergeCell ref="D24:D27"/>
    <mergeCell ref="C5:C15"/>
    <mergeCell ref="C4:E4"/>
    <mergeCell ref="D23:E23"/>
    <mergeCell ref="A1:H1"/>
    <mergeCell ref="D6:E6"/>
    <mergeCell ref="D7:E7"/>
    <mergeCell ref="C16:E16"/>
    <mergeCell ref="D8:E8"/>
    <mergeCell ref="D9:D12"/>
    <mergeCell ref="A2:E2"/>
    <mergeCell ref="A3:A17"/>
    <mergeCell ref="C17:E17"/>
    <mergeCell ref="D13:E13"/>
  </mergeCells>
  <printOptions/>
  <pageMargins left="0.7874015748031497" right="0.4724409448818898" top="0.984251968503937" bottom="0.984251968503937" header="0.5118110236220472" footer="0.5118110236220472"/>
  <pageSetup fitToHeight="1" fitToWidth="1" horizontalDpi="300" verticalDpi="300" orientation="portrait" paperSize="9" scale="88" r:id="rId1"/>
</worksheet>
</file>

<file path=xl/worksheets/sheet20.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22">
      <selection activeCell="C4" sqref="C4"/>
    </sheetView>
  </sheetViews>
  <sheetFormatPr defaultColWidth="9.00390625" defaultRowHeight="13.5"/>
  <cols>
    <col min="1" max="1" width="4.00390625" style="63" customWidth="1"/>
    <col min="2" max="2" width="2.125" style="63" customWidth="1"/>
    <col min="3" max="3" width="2.875" style="63" customWidth="1"/>
    <col min="4" max="4" width="19.50390625" style="63" customWidth="1"/>
    <col min="5" max="10" width="13.25390625" style="63" customWidth="1"/>
    <col min="11" max="11" width="14.875" style="63" customWidth="1"/>
    <col min="12" max="16384" width="9.00390625" style="63" customWidth="1"/>
  </cols>
  <sheetData>
    <row r="1" spans="1:11" ht="28.5" customHeight="1" thickBot="1">
      <c r="A1" s="489" t="s">
        <v>333</v>
      </c>
      <c r="B1" s="489"/>
      <c r="C1" s="489"/>
      <c r="D1" s="489"/>
      <c r="E1" s="489"/>
      <c r="F1" s="489"/>
      <c r="G1" s="489"/>
      <c r="K1" s="22" t="s">
        <v>131</v>
      </c>
    </row>
    <row r="2" spans="1:11" ht="13.5">
      <c r="A2" s="704" t="s">
        <v>155</v>
      </c>
      <c r="B2" s="705"/>
      <c r="C2" s="705"/>
      <c r="D2" s="706"/>
      <c r="E2" s="713" t="s">
        <v>156</v>
      </c>
      <c r="F2" s="713" t="s">
        <v>157</v>
      </c>
      <c r="G2" s="713" t="s">
        <v>158</v>
      </c>
      <c r="H2" s="701" t="s">
        <v>159</v>
      </c>
      <c r="I2" s="716" t="s">
        <v>160</v>
      </c>
      <c r="J2" s="716" t="s">
        <v>161</v>
      </c>
      <c r="K2" s="719" t="s">
        <v>38</v>
      </c>
    </row>
    <row r="3" spans="1:11" ht="13.5">
      <c r="A3" s="707"/>
      <c r="B3" s="708"/>
      <c r="C3" s="708"/>
      <c r="D3" s="709"/>
      <c r="E3" s="714"/>
      <c r="F3" s="714"/>
      <c r="G3" s="714"/>
      <c r="H3" s="702"/>
      <c r="I3" s="717"/>
      <c r="J3" s="717"/>
      <c r="K3" s="720"/>
    </row>
    <row r="4" spans="1:11" ht="14.25" thickBot="1">
      <c r="A4" s="710"/>
      <c r="B4" s="711"/>
      <c r="C4" s="711"/>
      <c r="D4" s="712"/>
      <c r="E4" s="715"/>
      <c r="F4" s="715"/>
      <c r="G4" s="715"/>
      <c r="H4" s="703"/>
      <c r="I4" s="718"/>
      <c r="J4" s="718"/>
      <c r="K4" s="721"/>
    </row>
    <row r="5" spans="1:11" ht="16.5" customHeight="1">
      <c r="A5" s="722" t="s">
        <v>140</v>
      </c>
      <c r="B5" s="725" t="s">
        <v>162</v>
      </c>
      <c r="C5" s="725"/>
      <c r="D5" s="725"/>
      <c r="E5" s="460">
        <f>SUM(E6:E9,E13:E19)</f>
        <v>3099126</v>
      </c>
      <c r="F5" s="460">
        <f aca="true" t="shared" si="0" ref="F5:K5">SUM(F6:F9,F13:F19)</f>
        <v>48709</v>
      </c>
      <c r="G5" s="460">
        <f t="shared" si="0"/>
        <v>21920</v>
      </c>
      <c r="H5" s="460">
        <f t="shared" si="0"/>
        <v>40520</v>
      </c>
      <c r="I5" s="460">
        <f t="shared" si="0"/>
        <v>335929</v>
      </c>
      <c r="J5" s="460">
        <f t="shared" si="0"/>
        <v>1863922</v>
      </c>
      <c r="K5" s="461">
        <f t="shared" si="0"/>
        <v>5410126</v>
      </c>
    </row>
    <row r="6" spans="1:11" ht="16.5" customHeight="1">
      <c r="A6" s="723"/>
      <c r="B6" s="726"/>
      <c r="C6" s="535" t="s">
        <v>31</v>
      </c>
      <c r="D6" s="535"/>
      <c r="E6" s="462"/>
      <c r="F6" s="462"/>
      <c r="G6" s="462"/>
      <c r="H6" s="462"/>
      <c r="I6" s="462"/>
      <c r="J6" s="462"/>
      <c r="K6" s="463"/>
    </row>
    <row r="7" spans="1:11" ht="16.5" customHeight="1">
      <c r="A7" s="723"/>
      <c r="B7" s="727"/>
      <c r="C7" s="535" t="s">
        <v>32</v>
      </c>
      <c r="D7" s="535"/>
      <c r="E7" s="462"/>
      <c r="F7" s="462"/>
      <c r="G7" s="462"/>
      <c r="H7" s="462"/>
      <c r="I7" s="462"/>
      <c r="J7" s="462"/>
      <c r="K7" s="463"/>
    </row>
    <row r="8" spans="1:11" ht="16.5" customHeight="1">
      <c r="A8" s="723"/>
      <c r="B8" s="727"/>
      <c r="C8" s="535" t="s">
        <v>33</v>
      </c>
      <c r="D8" s="535"/>
      <c r="E8" s="462"/>
      <c r="F8" s="462"/>
      <c r="G8" s="462"/>
      <c r="H8" s="462"/>
      <c r="I8" s="462"/>
      <c r="J8" s="462"/>
      <c r="K8" s="463"/>
    </row>
    <row r="9" spans="1:11" ht="16.5" customHeight="1">
      <c r="A9" s="723"/>
      <c r="B9" s="727"/>
      <c r="C9" s="535" t="s">
        <v>265</v>
      </c>
      <c r="D9" s="535"/>
      <c r="E9" s="452">
        <v>0</v>
      </c>
      <c r="F9" s="452">
        <v>0</v>
      </c>
      <c r="G9" s="452">
        <v>0</v>
      </c>
      <c r="H9" s="452">
        <v>0</v>
      </c>
      <c r="I9" s="452">
        <v>1786</v>
      </c>
      <c r="J9" s="452">
        <v>0</v>
      </c>
      <c r="K9" s="464">
        <f>SUM(E9:J9)</f>
        <v>1786</v>
      </c>
    </row>
    <row r="10" spans="1:11" ht="16.5" customHeight="1">
      <c r="A10" s="723"/>
      <c r="B10" s="727"/>
      <c r="C10" s="733" t="s">
        <v>34</v>
      </c>
      <c r="D10" s="10" t="s">
        <v>35</v>
      </c>
      <c r="E10" s="452">
        <v>2911396</v>
      </c>
      <c r="F10" s="452">
        <v>45838</v>
      </c>
      <c r="G10" s="452">
        <v>20183</v>
      </c>
      <c r="H10" s="452">
        <v>37532</v>
      </c>
      <c r="I10" s="452">
        <v>108497</v>
      </c>
      <c r="J10" s="452">
        <v>0</v>
      </c>
      <c r="K10" s="464">
        <f aca="true" t="shared" si="1" ref="K10:K23">SUM(E10:J10)</f>
        <v>3123446</v>
      </c>
    </row>
    <row r="11" spans="1:11" ht="16.5" customHeight="1">
      <c r="A11" s="723"/>
      <c r="B11" s="727"/>
      <c r="C11" s="734"/>
      <c r="D11" s="10" t="s">
        <v>36</v>
      </c>
      <c r="E11" s="452">
        <v>11709</v>
      </c>
      <c r="F11" s="452">
        <v>227</v>
      </c>
      <c r="G11" s="452">
        <v>133</v>
      </c>
      <c r="H11" s="452">
        <v>279</v>
      </c>
      <c r="I11" s="452">
        <v>213</v>
      </c>
      <c r="J11" s="452">
        <v>0</v>
      </c>
      <c r="K11" s="464">
        <f t="shared" si="1"/>
        <v>12561</v>
      </c>
    </row>
    <row r="12" spans="1:11" ht="16.5" customHeight="1">
      <c r="A12" s="723"/>
      <c r="B12" s="727"/>
      <c r="C12" s="734"/>
      <c r="D12" s="10" t="s">
        <v>37</v>
      </c>
      <c r="E12" s="452">
        <v>3305</v>
      </c>
      <c r="F12" s="452">
        <v>0</v>
      </c>
      <c r="G12" s="452">
        <v>0</v>
      </c>
      <c r="H12" s="452">
        <v>99</v>
      </c>
      <c r="I12" s="452">
        <v>92</v>
      </c>
      <c r="J12" s="452">
        <v>0</v>
      </c>
      <c r="K12" s="464">
        <f t="shared" si="1"/>
        <v>3496</v>
      </c>
    </row>
    <row r="13" spans="1:11" ht="16.5" customHeight="1">
      <c r="A13" s="723"/>
      <c r="B13" s="727"/>
      <c r="C13" s="642"/>
      <c r="D13" s="10" t="s">
        <v>38</v>
      </c>
      <c r="E13" s="452">
        <f aca="true" t="shared" si="2" ref="E13:J13">SUM(E10:E12)</f>
        <v>2926410</v>
      </c>
      <c r="F13" s="452">
        <f t="shared" si="2"/>
        <v>46065</v>
      </c>
      <c r="G13" s="452">
        <f>SUM(G10:G12)</f>
        <v>20316</v>
      </c>
      <c r="H13" s="452">
        <f t="shared" si="2"/>
        <v>37910</v>
      </c>
      <c r="I13" s="452">
        <f t="shared" si="2"/>
        <v>108802</v>
      </c>
      <c r="J13" s="452">
        <f t="shared" si="2"/>
        <v>0</v>
      </c>
      <c r="K13" s="464">
        <f t="shared" si="1"/>
        <v>3139503</v>
      </c>
    </row>
    <row r="14" spans="1:11" ht="16.5" customHeight="1">
      <c r="A14" s="723"/>
      <c r="B14" s="727"/>
      <c r="C14" s="638" t="s">
        <v>163</v>
      </c>
      <c r="D14" s="639"/>
      <c r="E14" s="452">
        <v>161905</v>
      </c>
      <c r="F14" s="452">
        <v>2644</v>
      </c>
      <c r="G14" s="452">
        <v>1483</v>
      </c>
      <c r="H14" s="452">
        <v>2610</v>
      </c>
      <c r="I14" s="452">
        <v>498</v>
      </c>
      <c r="J14" s="452">
        <v>0</v>
      </c>
      <c r="K14" s="464">
        <f t="shared" si="1"/>
        <v>169140</v>
      </c>
    </row>
    <row r="15" spans="1:11" ht="16.5" customHeight="1">
      <c r="A15" s="723"/>
      <c r="B15" s="727"/>
      <c r="C15" s="535" t="s">
        <v>40</v>
      </c>
      <c r="D15" s="535"/>
      <c r="E15" s="452">
        <v>10811</v>
      </c>
      <c r="F15" s="452">
        <v>0</v>
      </c>
      <c r="G15" s="452">
        <v>121</v>
      </c>
      <c r="H15" s="462"/>
      <c r="I15" s="452">
        <v>10275</v>
      </c>
      <c r="J15" s="452">
        <v>0</v>
      </c>
      <c r="K15" s="464">
        <f t="shared" si="1"/>
        <v>21207</v>
      </c>
    </row>
    <row r="16" spans="1:11" ht="16.5" customHeight="1">
      <c r="A16" s="723"/>
      <c r="B16" s="727"/>
      <c r="C16" s="535" t="s">
        <v>340</v>
      </c>
      <c r="D16" s="535"/>
      <c r="E16" s="462"/>
      <c r="F16" s="462"/>
      <c r="G16" s="462"/>
      <c r="H16" s="462"/>
      <c r="I16" s="462"/>
      <c r="J16" s="462"/>
      <c r="K16" s="463"/>
    </row>
    <row r="17" spans="1:11" ht="16.5" customHeight="1">
      <c r="A17" s="723"/>
      <c r="B17" s="727"/>
      <c r="C17" s="535" t="s">
        <v>354</v>
      </c>
      <c r="D17" s="535"/>
      <c r="E17" s="462"/>
      <c r="F17" s="462"/>
      <c r="G17" s="462"/>
      <c r="H17" s="462"/>
      <c r="I17" s="462"/>
      <c r="J17" s="462"/>
      <c r="K17" s="463"/>
    </row>
    <row r="18" spans="1:11" ht="16.5" customHeight="1">
      <c r="A18" s="723"/>
      <c r="B18" s="727"/>
      <c r="C18" s="638" t="s">
        <v>260</v>
      </c>
      <c r="D18" s="735"/>
      <c r="E18" s="462"/>
      <c r="F18" s="462"/>
      <c r="G18" s="452">
        <v>0</v>
      </c>
      <c r="H18" s="462"/>
      <c r="I18" s="452">
        <v>2461</v>
      </c>
      <c r="J18" s="452">
        <v>0</v>
      </c>
      <c r="K18" s="464">
        <f t="shared" si="1"/>
        <v>2461</v>
      </c>
    </row>
    <row r="19" spans="1:11" ht="16.5" customHeight="1" thickBot="1">
      <c r="A19" s="724"/>
      <c r="B19" s="728"/>
      <c r="C19" s="738" t="s">
        <v>261</v>
      </c>
      <c r="D19" s="739"/>
      <c r="E19" s="465"/>
      <c r="F19" s="465"/>
      <c r="G19" s="466">
        <v>0</v>
      </c>
      <c r="H19" s="465"/>
      <c r="I19" s="466">
        <v>212107</v>
      </c>
      <c r="J19" s="466">
        <v>1863922</v>
      </c>
      <c r="K19" s="467">
        <f>SUM(E19:J19)</f>
        <v>2076029</v>
      </c>
    </row>
    <row r="20" spans="1:11" ht="16.5" customHeight="1" thickTop="1">
      <c r="A20" s="729" t="s">
        <v>153</v>
      </c>
      <c r="B20" s="731" t="s">
        <v>162</v>
      </c>
      <c r="C20" s="731"/>
      <c r="D20" s="731"/>
      <c r="E20" s="468">
        <f aca="true" t="shared" si="3" ref="E20:J20">SUM(E21:E34)</f>
        <v>178124</v>
      </c>
      <c r="F20" s="468">
        <f t="shared" si="3"/>
        <v>615</v>
      </c>
      <c r="G20" s="468">
        <f t="shared" si="3"/>
        <v>0</v>
      </c>
      <c r="H20" s="468">
        <f t="shared" si="3"/>
        <v>41511</v>
      </c>
      <c r="I20" s="468">
        <f t="shared" si="3"/>
        <v>864792</v>
      </c>
      <c r="J20" s="468">
        <f t="shared" si="3"/>
        <v>5885</v>
      </c>
      <c r="K20" s="469">
        <f t="shared" si="1"/>
        <v>1090927</v>
      </c>
    </row>
    <row r="21" spans="1:11" ht="16.5" customHeight="1">
      <c r="A21" s="729"/>
      <c r="B21" s="726"/>
      <c r="C21" s="535" t="s">
        <v>31</v>
      </c>
      <c r="D21" s="535"/>
      <c r="E21" s="452">
        <v>118845</v>
      </c>
      <c r="F21" s="452">
        <v>615</v>
      </c>
      <c r="G21" s="452">
        <v>0</v>
      </c>
      <c r="H21" s="452">
        <v>434</v>
      </c>
      <c r="I21" s="452">
        <v>7610</v>
      </c>
      <c r="J21" s="452">
        <v>0</v>
      </c>
      <c r="K21" s="464">
        <f>SUM(E21:J21)</f>
        <v>127504</v>
      </c>
    </row>
    <row r="22" spans="1:11" ht="16.5" customHeight="1">
      <c r="A22" s="729"/>
      <c r="B22" s="727"/>
      <c r="C22" s="535" t="s">
        <v>32</v>
      </c>
      <c r="D22" s="535"/>
      <c r="E22" s="462"/>
      <c r="F22" s="462"/>
      <c r="G22" s="462"/>
      <c r="H22" s="452">
        <v>28140</v>
      </c>
      <c r="I22" s="452">
        <v>33260</v>
      </c>
      <c r="J22" s="452">
        <v>0</v>
      </c>
      <c r="K22" s="464">
        <f t="shared" si="1"/>
        <v>61400</v>
      </c>
    </row>
    <row r="23" spans="1:11" ht="16.5" customHeight="1">
      <c r="A23" s="729"/>
      <c r="B23" s="727"/>
      <c r="C23" s="535" t="s">
        <v>33</v>
      </c>
      <c r="D23" s="535"/>
      <c r="E23" s="462"/>
      <c r="F23" s="462"/>
      <c r="G23" s="452"/>
      <c r="H23" s="452">
        <v>12850</v>
      </c>
      <c r="I23" s="452">
        <v>20606</v>
      </c>
      <c r="J23" s="452">
        <v>0</v>
      </c>
      <c r="K23" s="464">
        <f t="shared" si="1"/>
        <v>33456</v>
      </c>
    </row>
    <row r="24" spans="1:11" ht="16.5" customHeight="1">
      <c r="A24" s="729"/>
      <c r="B24" s="727"/>
      <c r="C24" s="535" t="s">
        <v>265</v>
      </c>
      <c r="D24" s="535"/>
      <c r="E24" s="462"/>
      <c r="F24" s="462"/>
      <c r="G24" s="470"/>
      <c r="H24" s="462"/>
      <c r="I24" s="462"/>
      <c r="J24" s="462"/>
      <c r="K24" s="463"/>
    </row>
    <row r="25" spans="1:11" ht="16.5" customHeight="1">
      <c r="A25" s="729"/>
      <c r="B25" s="727"/>
      <c r="C25" s="733" t="s">
        <v>34</v>
      </c>
      <c r="D25" s="10" t="s">
        <v>35</v>
      </c>
      <c r="E25" s="462"/>
      <c r="F25" s="462"/>
      <c r="G25" s="462"/>
      <c r="H25" s="462"/>
      <c r="I25" s="462"/>
      <c r="J25" s="462"/>
      <c r="K25" s="463"/>
    </row>
    <row r="26" spans="1:11" ht="16.5" customHeight="1">
      <c r="A26" s="729"/>
      <c r="B26" s="727"/>
      <c r="C26" s="734"/>
      <c r="D26" s="10" t="s">
        <v>36</v>
      </c>
      <c r="E26" s="462"/>
      <c r="F26" s="462"/>
      <c r="G26" s="462"/>
      <c r="H26" s="462"/>
      <c r="I26" s="462"/>
      <c r="J26" s="462"/>
      <c r="K26" s="463"/>
    </row>
    <row r="27" spans="1:11" ht="16.5" customHeight="1">
      <c r="A27" s="729"/>
      <c r="B27" s="727"/>
      <c r="C27" s="734"/>
      <c r="D27" s="10" t="s">
        <v>37</v>
      </c>
      <c r="E27" s="462"/>
      <c r="F27" s="462"/>
      <c r="G27" s="462"/>
      <c r="H27" s="462"/>
      <c r="I27" s="462"/>
      <c r="J27" s="462"/>
      <c r="K27" s="463"/>
    </row>
    <row r="28" spans="1:11" ht="16.5" customHeight="1">
      <c r="A28" s="729"/>
      <c r="B28" s="727"/>
      <c r="C28" s="642"/>
      <c r="D28" s="10" t="s">
        <v>38</v>
      </c>
      <c r="E28" s="462"/>
      <c r="F28" s="462"/>
      <c r="G28" s="462"/>
      <c r="H28" s="462"/>
      <c r="I28" s="462"/>
      <c r="J28" s="462"/>
      <c r="K28" s="463"/>
    </row>
    <row r="29" spans="1:11" ht="16.5" customHeight="1">
      <c r="A29" s="729"/>
      <c r="B29" s="727"/>
      <c r="C29" s="638" t="s">
        <v>163</v>
      </c>
      <c r="D29" s="735"/>
      <c r="E29" s="462"/>
      <c r="F29" s="462"/>
      <c r="G29" s="462"/>
      <c r="H29" s="462"/>
      <c r="I29" s="462"/>
      <c r="J29" s="462"/>
      <c r="K29" s="463"/>
    </row>
    <row r="30" spans="1:11" ht="16.5" customHeight="1">
      <c r="A30" s="729"/>
      <c r="B30" s="727"/>
      <c r="C30" s="535" t="s">
        <v>40</v>
      </c>
      <c r="D30" s="535"/>
      <c r="E30" s="462"/>
      <c r="F30" s="462"/>
      <c r="G30" s="462"/>
      <c r="H30" s="462"/>
      <c r="I30" s="462"/>
      <c r="J30" s="462"/>
      <c r="K30" s="463"/>
    </row>
    <row r="31" spans="1:11" ht="16.5" customHeight="1">
      <c r="A31" s="729"/>
      <c r="B31" s="727"/>
      <c r="C31" s="535" t="s">
        <v>340</v>
      </c>
      <c r="D31" s="535"/>
      <c r="E31" s="452">
        <v>59279</v>
      </c>
      <c r="F31" s="452">
        <v>0</v>
      </c>
      <c r="G31" s="452">
        <v>0</v>
      </c>
      <c r="H31" s="452">
        <v>87</v>
      </c>
      <c r="I31" s="452">
        <v>10699</v>
      </c>
      <c r="J31" s="452">
        <v>0</v>
      </c>
      <c r="K31" s="464">
        <f>SUM(E31:J31)</f>
        <v>70065</v>
      </c>
    </row>
    <row r="32" spans="1:11" ht="16.5" customHeight="1">
      <c r="A32" s="729"/>
      <c r="B32" s="727"/>
      <c r="C32" s="535" t="s">
        <v>354</v>
      </c>
      <c r="D32" s="535"/>
      <c r="E32" s="462"/>
      <c r="F32" s="462"/>
      <c r="G32" s="470"/>
      <c r="H32" s="462"/>
      <c r="I32" s="462"/>
      <c r="J32" s="462"/>
      <c r="K32" s="463"/>
    </row>
    <row r="33" spans="1:11" ht="16.5" customHeight="1">
      <c r="A33" s="729"/>
      <c r="B33" s="727"/>
      <c r="C33" s="638" t="s">
        <v>260</v>
      </c>
      <c r="D33" s="735"/>
      <c r="E33" s="462"/>
      <c r="F33" s="462"/>
      <c r="G33" s="452">
        <v>0</v>
      </c>
      <c r="H33" s="462"/>
      <c r="I33" s="452">
        <v>714635</v>
      </c>
      <c r="J33" s="452">
        <v>0</v>
      </c>
      <c r="K33" s="464">
        <f>SUM(E33:J33)</f>
        <v>714635</v>
      </c>
    </row>
    <row r="34" spans="1:11" ht="16.5" customHeight="1" thickBot="1">
      <c r="A34" s="730"/>
      <c r="B34" s="732"/>
      <c r="C34" s="736" t="s">
        <v>261</v>
      </c>
      <c r="D34" s="737"/>
      <c r="E34" s="471"/>
      <c r="F34" s="471"/>
      <c r="G34" s="472">
        <v>0</v>
      </c>
      <c r="H34" s="471"/>
      <c r="I34" s="472">
        <v>77982</v>
      </c>
      <c r="J34" s="472">
        <v>5885</v>
      </c>
      <c r="K34" s="473">
        <f>SUM(E34:J34)</f>
        <v>83867</v>
      </c>
    </row>
  </sheetData>
  <sheetProtection/>
  <mergeCells count="37">
    <mergeCell ref="C32:D32"/>
    <mergeCell ref="C33:D33"/>
    <mergeCell ref="C34:D34"/>
    <mergeCell ref="C10:C13"/>
    <mergeCell ref="C14:D14"/>
    <mergeCell ref="C15:D15"/>
    <mergeCell ref="C18:D18"/>
    <mergeCell ref="C19:D19"/>
    <mergeCell ref="C16:D16"/>
    <mergeCell ref="C31:D31"/>
    <mergeCell ref="C17:D17"/>
    <mergeCell ref="A20:A34"/>
    <mergeCell ref="B20:D20"/>
    <mergeCell ref="B21:B34"/>
    <mergeCell ref="C21:D21"/>
    <mergeCell ref="C22:D22"/>
    <mergeCell ref="C23:D23"/>
    <mergeCell ref="C24:D24"/>
    <mergeCell ref="C25:C28"/>
    <mergeCell ref="C29:D29"/>
    <mergeCell ref="C30:D30"/>
    <mergeCell ref="I2:I4"/>
    <mergeCell ref="J2:J4"/>
    <mergeCell ref="K2:K4"/>
    <mergeCell ref="A5:A19"/>
    <mergeCell ref="B5:D5"/>
    <mergeCell ref="B6:B19"/>
    <mergeCell ref="C6:D6"/>
    <mergeCell ref="C7:D7"/>
    <mergeCell ref="C8:D8"/>
    <mergeCell ref="C9:D9"/>
    <mergeCell ref="H2:H4"/>
    <mergeCell ref="A1:G1"/>
    <mergeCell ref="A2:D4"/>
    <mergeCell ref="E2:E4"/>
    <mergeCell ref="F2:F4"/>
    <mergeCell ref="G2:G4"/>
  </mergeCells>
  <printOptions/>
  <pageMargins left="0.75" right="0.75" top="0.8" bottom="0.54" header="0.512" footer="0.512"/>
  <pageSetup fitToHeight="1" fitToWidth="1" horizontalDpi="300" verticalDpi="300" orientation="landscape" paperSize="9" scale="90" r:id="rId1"/>
</worksheet>
</file>

<file path=xl/worksheets/sheet21.xml><?xml version="1.0" encoding="utf-8"?>
<worksheet xmlns="http://schemas.openxmlformats.org/spreadsheetml/2006/main" xmlns:r="http://schemas.openxmlformats.org/officeDocument/2006/relationships">
  <dimension ref="A2:AB76"/>
  <sheetViews>
    <sheetView zoomScale="112" zoomScaleNormal="112" zoomScalePageLayoutView="0" workbookViewId="0" topLeftCell="A1">
      <selection activeCell="C4" sqref="C4"/>
    </sheetView>
  </sheetViews>
  <sheetFormatPr defaultColWidth="9.00390625" defaultRowHeight="13.5"/>
  <cols>
    <col min="1" max="1" width="4.00390625" style="0" customWidth="1"/>
    <col min="2" max="2" width="13.875" style="0" customWidth="1"/>
    <col min="3" max="3" width="34.875" style="0" customWidth="1"/>
    <col min="4" max="5" width="17.375" style="0" customWidth="1"/>
    <col min="6" max="6" width="17.125" style="0" customWidth="1"/>
    <col min="7" max="7" width="11.50390625" style="0" customWidth="1"/>
    <col min="8" max="9" width="15.625" style="0" customWidth="1"/>
    <col min="10" max="10" width="16.25390625" style="0" customWidth="1"/>
    <col min="11" max="11" width="12.25390625" style="0" bestFit="1" customWidth="1"/>
    <col min="12" max="13" width="15.625" style="0" customWidth="1"/>
    <col min="14" max="14" width="17.50390625" style="0" customWidth="1"/>
    <col min="15" max="15" width="10.875" style="0" bestFit="1" customWidth="1"/>
    <col min="16" max="17" width="15.625" style="0" customWidth="1"/>
    <col min="18" max="18" width="17.25390625" style="0" customWidth="1"/>
    <col min="19" max="19" width="11.125" style="0" customWidth="1"/>
    <col min="20" max="21" width="15.50390625" style="0" customWidth="1"/>
    <col min="22" max="22" width="17.25390625" style="0" customWidth="1"/>
    <col min="23" max="23" width="12.25390625" style="0" customWidth="1"/>
    <col min="24" max="25" width="15.625" style="0" customWidth="1"/>
    <col min="26" max="26" width="16.00390625" style="0" customWidth="1"/>
    <col min="27" max="27" width="11.75390625" style="0" customWidth="1"/>
  </cols>
  <sheetData>
    <row r="2" spans="2:26" ht="46.5">
      <c r="B2" s="64" t="s">
        <v>334</v>
      </c>
      <c r="L2" s="65"/>
      <c r="Q2" s="65" t="s">
        <v>344</v>
      </c>
      <c r="T2" s="65"/>
      <c r="Z2" s="195" t="s">
        <v>59</v>
      </c>
    </row>
    <row r="3" ht="14.25" thickBot="1"/>
    <row r="4" spans="1:27" s="66" customFormat="1" ht="24" customHeight="1">
      <c r="A4" s="748" t="s">
        <v>166</v>
      </c>
      <c r="B4" s="749"/>
      <c r="C4" s="750"/>
      <c r="D4" s="757" t="s">
        <v>167</v>
      </c>
      <c r="E4" s="758"/>
      <c r="F4" s="758"/>
      <c r="G4" s="759"/>
      <c r="H4" s="744" t="s">
        <v>168</v>
      </c>
      <c r="I4" s="745"/>
      <c r="J4" s="745"/>
      <c r="K4" s="745"/>
      <c r="L4" s="745"/>
      <c r="M4" s="745"/>
      <c r="N4" s="745"/>
      <c r="O4" s="745"/>
      <c r="P4" s="745"/>
      <c r="Q4" s="745"/>
      <c r="R4" s="745"/>
      <c r="S4" s="745"/>
      <c r="T4" s="745"/>
      <c r="U4" s="745"/>
      <c r="V4" s="745"/>
      <c r="W4" s="745"/>
      <c r="X4" s="745"/>
      <c r="Y4" s="745"/>
      <c r="Z4" s="745"/>
      <c r="AA4" s="763"/>
    </row>
    <row r="5" spans="1:27" s="66" customFormat="1" ht="24" customHeight="1">
      <c r="A5" s="751"/>
      <c r="B5" s="752"/>
      <c r="C5" s="753"/>
      <c r="D5" s="760"/>
      <c r="E5" s="761"/>
      <c r="F5" s="761"/>
      <c r="G5" s="762"/>
      <c r="H5" s="764" t="s">
        <v>292</v>
      </c>
      <c r="I5" s="765"/>
      <c r="J5" s="765"/>
      <c r="K5" s="766"/>
      <c r="L5" s="740" t="s">
        <v>269</v>
      </c>
      <c r="M5" s="767"/>
      <c r="N5" s="767"/>
      <c r="O5" s="767"/>
      <c r="P5" s="740" t="s">
        <v>293</v>
      </c>
      <c r="Q5" s="740"/>
      <c r="R5" s="740"/>
      <c r="S5" s="740"/>
      <c r="T5" s="740" t="s">
        <v>307</v>
      </c>
      <c r="U5" s="740"/>
      <c r="V5" s="740"/>
      <c r="W5" s="740"/>
      <c r="X5" s="740" t="s">
        <v>276</v>
      </c>
      <c r="Y5" s="740"/>
      <c r="Z5" s="740"/>
      <c r="AA5" s="741"/>
    </row>
    <row r="6" spans="1:27" s="66" customFormat="1" ht="24" customHeight="1">
      <c r="A6" s="754"/>
      <c r="B6" s="755"/>
      <c r="C6" s="756"/>
      <c r="D6" s="69" t="s">
        <v>170</v>
      </c>
      <c r="E6" s="69" t="s">
        <v>171</v>
      </c>
      <c r="F6" s="69" t="s">
        <v>172</v>
      </c>
      <c r="G6" s="70" t="s">
        <v>173</v>
      </c>
      <c r="H6" s="71" t="s">
        <v>170</v>
      </c>
      <c r="I6" s="71" t="s">
        <v>171</v>
      </c>
      <c r="J6" s="69" t="s">
        <v>174</v>
      </c>
      <c r="K6" s="70" t="s">
        <v>173</v>
      </c>
      <c r="L6" s="72" t="s">
        <v>175</v>
      </c>
      <c r="M6" s="71" t="s">
        <v>171</v>
      </c>
      <c r="N6" s="69" t="s">
        <v>174</v>
      </c>
      <c r="O6" s="70" t="s">
        <v>173</v>
      </c>
      <c r="P6" s="71" t="s">
        <v>170</v>
      </c>
      <c r="Q6" s="71" t="s">
        <v>171</v>
      </c>
      <c r="R6" s="69" t="s">
        <v>174</v>
      </c>
      <c r="S6" s="70" t="s">
        <v>173</v>
      </c>
      <c r="T6" s="71" t="s">
        <v>170</v>
      </c>
      <c r="U6" s="71" t="s">
        <v>171</v>
      </c>
      <c r="V6" s="69" t="s">
        <v>174</v>
      </c>
      <c r="W6" s="70" t="s">
        <v>173</v>
      </c>
      <c r="X6" s="71" t="s">
        <v>170</v>
      </c>
      <c r="Y6" s="71" t="s">
        <v>171</v>
      </c>
      <c r="Z6" s="69" t="s">
        <v>174</v>
      </c>
      <c r="AA6" s="146" t="s">
        <v>173</v>
      </c>
    </row>
    <row r="7" spans="1:27" ht="23.25" customHeight="1">
      <c r="A7" s="135"/>
      <c r="B7" s="73"/>
      <c r="C7" s="74"/>
      <c r="D7" s="276"/>
      <c r="E7" s="277"/>
      <c r="F7" s="278"/>
      <c r="G7" s="279"/>
      <c r="H7" s="276"/>
      <c r="I7" s="280"/>
      <c r="J7" s="281"/>
      <c r="K7" s="282"/>
      <c r="L7" s="276"/>
      <c r="M7" s="277"/>
      <c r="N7" s="278"/>
      <c r="O7" s="279"/>
      <c r="P7" s="276"/>
      <c r="Q7" s="280"/>
      <c r="R7" s="281"/>
      <c r="S7" s="282"/>
      <c r="T7" s="276"/>
      <c r="U7" s="280"/>
      <c r="V7" s="281"/>
      <c r="W7" s="282"/>
      <c r="X7" s="276"/>
      <c r="Y7" s="277"/>
      <c r="Z7" s="278"/>
      <c r="AA7" s="283"/>
    </row>
    <row r="8" spans="1:27" s="75" customFormat="1" ht="23.25" customHeight="1">
      <c r="A8" s="140" t="s">
        <v>176</v>
      </c>
      <c r="B8" s="137"/>
      <c r="C8" s="76"/>
      <c r="D8" s="284">
        <f>D10+D25+D37</f>
        <v>193350335</v>
      </c>
      <c r="E8" s="285">
        <f>E10+E25+E37</f>
        <v>188476972</v>
      </c>
      <c r="F8" s="259">
        <f>E8-D8</f>
        <v>-4873363</v>
      </c>
      <c r="G8" s="286">
        <f>F8/D8*100</f>
        <v>-2.5204833495633716</v>
      </c>
      <c r="H8" s="284">
        <f>H10+H25+H37</f>
        <v>21287446</v>
      </c>
      <c r="I8" s="285">
        <f>I10+I25+I37</f>
        <v>22453395</v>
      </c>
      <c r="J8" s="259">
        <f>I8-H8</f>
        <v>1165949</v>
      </c>
      <c r="K8" s="286">
        <f>J8/H8*100</f>
        <v>5.477167152884381</v>
      </c>
      <c r="L8" s="284">
        <f>L10+L25+L37</f>
        <v>104557095</v>
      </c>
      <c r="M8" s="285">
        <f>M10+M25+M37</f>
        <v>102108655</v>
      </c>
      <c r="N8" s="259">
        <f>M8-L8</f>
        <v>-2448440</v>
      </c>
      <c r="O8" s="286">
        <f>N8/L8*100</f>
        <v>-2.3417253511107976</v>
      </c>
      <c r="P8" s="284">
        <f>P10+P25+P37</f>
        <v>54543189</v>
      </c>
      <c r="Q8" s="285">
        <f>Q10+Q25+Q37</f>
        <v>52978905</v>
      </c>
      <c r="R8" s="259">
        <f>Q8-P8</f>
        <v>-1564284</v>
      </c>
      <c r="S8" s="286">
        <f>R8/P8*100</f>
        <v>-2.8679731212635917</v>
      </c>
      <c r="T8" s="284">
        <f>T10+T25+T37</f>
        <v>12898400</v>
      </c>
      <c r="U8" s="285">
        <f>U10+U25+U37</f>
        <v>10901564</v>
      </c>
      <c r="V8" s="259">
        <f>U8-T8</f>
        <v>-1996836</v>
      </c>
      <c r="W8" s="286">
        <f>V8/T8*100</f>
        <v>-15.48126899460398</v>
      </c>
      <c r="X8" s="284">
        <f>X10+X25+X37</f>
        <v>42274</v>
      </c>
      <c r="Y8" s="285">
        <f>Y10+Y25+Y37</f>
        <v>12385</v>
      </c>
      <c r="Z8" s="287">
        <f>Y8-X8</f>
        <v>-29889</v>
      </c>
      <c r="AA8" s="288">
        <f>Z8/X8*100</f>
        <v>-70.70303259686806</v>
      </c>
    </row>
    <row r="9" spans="1:27" s="75" customFormat="1" ht="23.25" customHeight="1">
      <c r="A9" s="141"/>
      <c r="B9" s="138"/>
      <c r="C9" s="77"/>
      <c r="D9" s="289"/>
      <c r="E9" s="290"/>
      <c r="F9" s="158"/>
      <c r="G9" s="291"/>
      <c r="H9" s="289"/>
      <c r="I9" s="290"/>
      <c r="J9" s="158"/>
      <c r="K9" s="292"/>
      <c r="L9" s="289"/>
      <c r="M9" s="290"/>
      <c r="N9" s="293"/>
      <c r="O9" s="294"/>
      <c r="P9" s="289"/>
      <c r="Q9" s="290"/>
      <c r="R9" s="158"/>
      <c r="S9" s="292"/>
      <c r="T9" s="289"/>
      <c r="U9" s="290"/>
      <c r="V9" s="158"/>
      <c r="W9" s="292"/>
      <c r="X9" s="289"/>
      <c r="Y9" s="290"/>
      <c r="Z9" s="295"/>
      <c r="AA9" s="260"/>
    </row>
    <row r="10" spans="1:27" s="75" customFormat="1" ht="23.25" customHeight="1">
      <c r="A10" s="141"/>
      <c r="B10" s="137" t="s">
        <v>177</v>
      </c>
      <c r="C10" s="76" t="s">
        <v>136</v>
      </c>
      <c r="D10" s="284">
        <f aca="true" t="shared" si="0" ref="D10:D21">H10+L10+P10+T10+X10</f>
        <v>160107225</v>
      </c>
      <c r="E10" s="285">
        <f>SUM(E11:E23)</f>
        <v>155683780</v>
      </c>
      <c r="F10" s="259">
        <f>E10-D10</f>
        <v>-4423445</v>
      </c>
      <c r="G10" s="286">
        <f aca="true" t="shared" si="1" ref="G10:G21">F10/D10*100</f>
        <v>-2.762801616229374</v>
      </c>
      <c r="H10" s="284">
        <f>SUM(H11:H23)</f>
        <v>20747016</v>
      </c>
      <c r="I10" s="285">
        <f>SUM(I11:I23)</f>
        <v>21211619</v>
      </c>
      <c r="J10" s="259">
        <f aca="true" t="shared" si="2" ref="J10:J21">I10-H10</f>
        <v>464603</v>
      </c>
      <c r="K10" s="286">
        <f aca="true" t="shared" si="3" ref="K10:K21">J10/H10*100</f>
        <v>2.2393726403835617</v>
      </c>
      <c r="L10" s="284">
        <f>SUM(L11:L23)</f>
        <v>98148700</v>
      </c>
      <c r="M10" s="285">
        <f>SUM(M11:M23)</f>
        <v>97357938</v>
      </c>
      <c r="N10" s="259">
        <f aca="true" t="shared" si="4" ref="N10:N21">M10-L10</f>
        <v>-790762</v>
      </c>
      <c r="O10" s="286">
        <f aca="true" t="shared" si="5" ref="O10:O21">N10/L10*100</f>
        <v>-0.8056775077000511</v>
      </c>
      <c r="P10" s="284">
        <f>SUM(P11:P23)</f>
        <v>30580209</v>
      </c>
      <c r="Q10" s="285">
        <f>SUM(Q11:Q23)</f>
        <v>30196026</v>
      </c>
      <c r="R10" s="259">
        <f aca="true" t="shared" si="6" ref="R10:R21">Q10-P10</f>
        <v>-384183</v>
      </c>
      <c r="S10" s="286">
        <f aca="true" t="shared" si="7" ref="S10:S21">R10/P10*100</f>
        <v>-1.2563125386095302</v>
      </c>
      <c r="T10" s="284">
        <f>SUM(T11:T23)</f>
        <v>10631200</v>
      </c>
      <c r="U10" s="285">
        <f>SUM(U11:U23)</f>
        <v>6916947</v>
      </c>
      <c r="V10" s="259">
        <f aca="true" t="shared" si="8" ref="V10:V21">U10-T10</f>
        <v>-3714253</v>
      </c>
      <c r="W10" s="286">
        <f aca="true" t="shared" si="9" ref="W10:W21">V10/T10*100</f>
        <v>-34.93728835879299</v>
      </c>
      <c r="X10" s="284">
        <f>SUM(X11:X23)</f>
        <v>100</v>
      </c>
      <c r="Y10" s="285">
        <f>SUM(Y11:Y23)</f>
        <v>1250</v>
      </c>
      <c r="Z10" s="287">
        <f aca="true" t="shared" si="10" ref="Z10:Z37">Y10-X10</f>
        <v>1150</v>
      </c>
      <c r="AA10" s="288">
        <f aca="true" t="shared" si="11" ref="AA10:AA37">Z10/X10*100</f>
        <v>1150</v>
      </c>
    </row>
    <row r="11" spans="1:27" s="75" customFormat="1" ht="23.25" customHeight="1">
      <c r="A11" s="141"/>
      <c r="B11" s="138"/>
      <c r="C11" s="77" t="s">
        <v>178</v>
      </c>
      <c r="D11" s="296">
        <f>H11+L11+P11+T11+X11</f>
        <v>2370885</v>
      </c>
      <c r="E11" s="297">
        <f>I11+M11+Q11+U11+Y11</f>
        <v>2040937</v>
      </c>
      <c r="F11" s="158">
        <f aca="true" t="shared" si="12" ref="F11:F37">E11-D11</f>
        <v>-329948</v>
      </c>
      <c r="G11" s="292">
        <f t="shared" si="1"/>
        <v>-13.91665981268598</v>
      </c>
      <c r="H11" s="298">
        <f>SUM('表２１－２:表２１－３'!H11)</f>
        <v>61685</v>
      </c>
      <c r="I11" s="456">
        <f>SUM('表２１－２:表２１－３'!I11)</f>
        <v>44913</v>
      </c>
      <c r="J11" s="158">
        <f t="shared" si="2"/>
        <v>-16772</v>
      </c>
      <c r="K11" s="292">
        <f t="shared" si="3"/>
        <v>-27.189754397341332</v>
      </c>
      <c r="L11" s="300">
        <f>SUM('表２１－２:表２１－３'!L11)</f>
        <v>1549</v>
      </c>
      <c r="M11" s="301">
        <f>SUM('表２１－２:表２１－３'!M11)</f>
        <v>1719</v>
      </c>
      <c r="N11" s="158">
        <f t="shared" si="4"/>
        <v>170</v>
      </c>
      <c r="O11" s="292">
        <f t="shared" si="5"/>
        <v>10.974822466107167</v>
      </c>
      <c r="P11" s="300">
        <f>SUM('表２１－２:表２１－３'!P11)</f>
        <v>2128603</v>
      </c>
      <c r="Q11" s="301">
        <f>SUM('表２１－２:表２１－３'!Q11)</f>
        <v>1928364</v>
      </c>
      <c r="R11" s="158">
        <f t="shared" si="6"/>
        <v>-200239</v>
      </c>
      <c r="S11" s="292">
        <f t="shared" si="7"/>
        <v>-9.407061814720736</v>
      </c>
      <c r="T11" s="300">
        <f>SUM('表２１－２:表２１－３'!T11)</f>
        <v>179048</v>
      </c>
      <c r="U11" s="301">
        <f>SUM('表２１－２:表２１－３'!U11)</f>
        <v>65941</v>
      </c>
      <c r="V11" s="158">
        <f t="shared" si="8"/>
        <v>-113107</v>
      </c>
      <c r="W11" s="292">
        <f t="shared" si="9"/>
        <v>-63.17132835887583</v>
      </c>
      <c r="X11" s="300">
        <f>SUM('表２１－２:表２１－３'!X11)</f>
        <v>0</v>
      </c>
      <c r="Y11" s="301">
        <f>SUM('表２１－２:表２１－３'!Y11)</f>
        <v>0</v>
      </c>
      <c r="Z11" s="295">
        <f t="shared" si="10"/>
        <v>0</v>
      </c>
      <c r="AA11" s="260" t="e">
        <f t="shared" si="11"/>
        <v>#DIV/0!</v>
      </c>
    </row>
    <row r="12" spans="1:27" s="75" customFormat="1" ht="23.25" customHeight="1">
      <c r="A12" s="141"/>
      <c r="B12" s="138"/>
      <c r="C12" s="77" t="s">
        <v>179</v>
      </c>
      <c r="D12" s="296">
        <f t="shared" si="0"/>
        <v>65587664</v>
      </c>
      <c r="E12" s="297">
        <f aca="true" t="shared" si="13" ref="E12:E21">I12+M12+Q12+U12+Y12</f>
        <v>67835672</v>
      </c>
      <c r="F12" s="158">
        <f t="shared" si="12"/>
        <v>2248008</v>
      </c>
      <c r="G12" s="292">
        <f t="shared" si="1"/>
        <v>3.4274859979766923</v>
      </c>
      <c r="H12" s="298">
        <f>SUM('表２１－２:表２１－３'!H12)</f>
        <v>11607200</v>
      </c>
      <c r="I12" s="299">
        <f>SUM('表２１－２:表２１－３'!I12)</f>
        <v>12054236</v>
      </c>
      <c r="J12" s="158">
        <f t="shared" si="2"/>
        <v>447036</v>
      </c>
      <c r="K12" s="292">
        <f t="shared" si="3"/>
        <v>3.851368116341581</v>
      </c>
      <c r="L12" s="300">
        <f>SUM('表２１－２:表２１－３'!L12)</f>
        <v>35849099</v>
      </c>
      <c r="M12" s="301">
        <f>SUM('表２１－２:表２１－３'!M12)</f>
        <v>35678869</v>
      </c>
      <c r="N12" s="158">
        <f t="shared" si="4"/>
        <v>-170230</v>
      </c>
      <c r="O12" s="292">
        <f t="shared" si="5"/>
        <v>-0.474851543688727</v>
      </c>
      <c r="P12" s="300">
        <f>SUM('表２１－２:表２１－３'!P12)</f>
        <v>16292462</v>
      </c>
      <c r="Q12" s="301">
        <f>SUM('表２１－２:表２１－３'!Q12)</f>
        <v>16308209</v>
      </c>
      <c r="R12" s="158">
        <f t="shared" si="6"/>
        <v>15747</v>
      </c>
      <c r="S12" s="292">
        <f t="shared" si="7"/>
        <v>0.09665205909334021</v>
      </c>
      <c r="T12" s="300">
        <f>SUM('表２１－２:表２１－３'!T12)</f>
        <v>1838803</v>
      </c>
      <c r="U12" s="301">
        <f>SUM('表２１－２:表２１－３'!U12)</f>
        <v>3794158</v>
      </c>
      <c r="V12" s="158">
        <f t="shared" si="8"/>
        <v>1955355</v>
      </c>
      <c r="W12" s="292">
        <f t="shared" si="9"/>
        <v>106.3384712772385</v>
      </c>
      <c r="X12" s="300">
        <f>SUM('表２１－２:表２１－３'!X12)</f>
        <v>100</v>
      </c>
      <c r="Y12" s="301">
        <f>SUM('表２１－２:表２１－３'!Y12)</f>
        <v>200</v>
      </c>
      <c r="Z12" s="295">
        <f t="shared" si="10"/>
        <v>100</v>
      </c>
      <c r="AA12" s="260">
        <f t="shared" si="11"/>
        <v>100</v>
      </c>
    </row>
    <row r="13" spans="1:27" s="75" customFormat="1" ht="23.25" customHeight="1">
      <c r="A13" s="141"/>
      <c r="B13" s="138"/>
      <c r="C13" s="77" t="s">
        <v>180</v>
      </c>
      <c r="D13" s="296">
        <f t="shared" si="0"/>
        <v>42327937</v>
      </c>
      <c r="E13" s="297">
        <f t="shared" si="13"/>
        <v>42215961</v>
      </c>
      <c r="F13" s="158">
        <f t="shared" si="12"/>
        <v>-111976</v>
      </c>
      <c r="G13" s="292">
        <f t="shared" si="1"/>
        <v>-0.2645439582845722</v>
      </c>
      <c r="H13" s="298">
        <f>SUM('表２１－２:表２１－３'!H13)</f>
        <v>7524399</v>
      </c>
      <c r="I13" s="299">
        <f>SUM('表２１－２:表２１－３'!I13)</f>
        <v>7372795</v>
      </c>
      <c r="J13" s="158">
        <f t="shared" si="2"/>
        <v>-151604</v>
      </c>
      <c r="K13" s="292">
        <f t="shared" si="3"/>
        <v>-2.0148320151549646</v>
      </c>
      <c r="L13" s="300">
        <f>SUM('表２１－２:表２１－３'!L13)</f>
        <v>20343447</v>
      </c>
      <c r="M13" s="301">
        <f>SUM('表２１－２:表２１－３'!M13)</f>
        <v>20723702</v>
      </c>
      <c r="N13" s="158">
        <f t="shared" si="4"/>
        <v>380255</v>
      </c>
      <c r="O13" s="292">
        <f t="shared" si="5"/>
        <v>1.8691768410731966</v>
      </c>
      <c r="P13" s="300">
        <f>SUM('表２１－２:表２１－３'!P13)</f>
        <v>11549742</v>
      </c>
      <c r="Q13" s="301">
        <f>SUM('表２１－２:表２１－３'!Q13)</f>
        <v>11265566</v>
      </c>
      <c r="R13" s="158">
        <f t="shared" si="6"/>
        <v>-284176</v>
      </c>
      <c r="S13" s="292">
        <f t="shared" si="7"/>
        <v>-2.460453229171699</v>
      </c>
      <c r="T13" s="300">
        <f>SUM('表２１－２:表２１－３'!T13)</f>
        <v>2910349</v>
      </c>
      <c r="U13" s="301">
        <f>SUM('表２１－２:表２１－３'!U13)</f>
        <v>2852848</v>
      </c>
      <c r="V13" s="158">
        <f t="shared" si="8"/>
        <v>-57501</v>
      </c>
      <c r="W13" s="292">
        <f t="shared" si="9"/>
        <v>-1.9757424281417795</v>
      </c>
      <c r="X13" s="300">
        <f>SUM('表２１－２:表２１－３'!X13)</f>
        <v>0</v>
      </c>
      <c r="Y13" s="301">
        <f>SUM('表２１－２:表２１－３'!Y13)</f>
        <v>1050</v>
      </c>
      <c r="Z13" s="295">
        <f t="shared" si="10"/>
        <v>1050</v>
      </c>
      <c r="AA13" s="260" t="e">
        <f t="shared" si="11"/>
        <v>#DIV/0!</v>
      </c>
    </row>
    <row r="14" spans="1:27" s="75" customFormat="1" ht="23.25" customHeight="1">
      <c r="A14" s="141"/>
      <c r="B14" s="138"/>
      <c r="C14" s="77" t="s">
        <v>267</v>
      </c>
      <c r="D14" s="296">
        <f t="shared" si="0"/>
        <v>9291172</v>
      </c>
      <c r="E14" s="297">
        <f t="shared" si="13"/>
        <v>10031857</v>
      </c>
      <c r="F14" s="158">
        <f t="shared" si="12"/>
        <v>740685</v>
      </c>
      <c r="G14" s="292">
        <f t="shared" si="1"/>
        <v>7.971922164394331</v>
      </c>
      <c r="H14" s="298">
        <f>SUM('表２１－２:表２１－３'!H14)</f>
        <v>1189617</v>
      </c>
      <c r="I14" s="299">
        <f>SUM('表２１－２:表２１－３'!I14)</f>
        <v>1352017</v>
      </c>
      <c r="J14" s="158">
        <f t="shared" si="2"/>
        <v>162400</v>
      </c>
      <c r="K14" s="292">
        <f t="shared" si="3"/>
        <v>13.651452526317293</v>
      </c>
      <c r="L14" s="300">
        <f>SUM('表２１－２:表２１－３'!L14)</f>
        <v>8101555</v>
      </c>
      <c r="M14" s="301">
        <f>SUM('表２１－２:表２１－３'!M14)</f>
        <v>8503840</v>
      </c>
      <c r="N14" s="158">
        <f t="shared" si="4"/>
        <v>402285</v>
      </c>
      <c r="O14" s="292">
        <f t="shared" si="5"/>
        <v>4.965528222668365</v>
      </c>
      <c r="P14" s="300">
        <f>SUM('表２１－２:表２１－３'!P14)</f>
        <v>0</v>
      </c>
      <c r="Q14" s="301">
        <f>SUM('表２１－２:表２１－３'!Q14)</f>
        <v>0</v>
      </c>
      <c r="R14" s="158">
        <f t="shared" si="6"/>
        <v>0</v>
      </c>
      <c r="S14" s="292" t="e">
        <f t="shared" si="7"/>
        <v>#DIV/0!</v>
      </c>
      <c r="T14" s="300">
        <f>SUM('表２１－２:表２１－３'!T14)</f>
        <v>0</v>
      </c>
      <c r="U14" s="301">
        <f>SUM('表２１－２:表２１－３'!U14)</f>
        <v>176000</v>
      </c>
      <c r="V14" s="158">
        <f t="shared" si="8"/>
        <v>176000</v>
      </c>
      <c r="W14" s="292" t="e">
        <f t="shared" si="9"/>
        <v>#DIV/0!</v>
      </c>
      <c r="X14" s="300">
        <f>SUM('表２１－２:表２１－３'!X14)</f>
        <v>0</v>
      </c>
      <c r="Y14" s="301">
        <f>SUM('表２１－２:表２１－３'!Y14)</f>
        <v>0</v>
      </c>
      <c r="Z14" s="295">
        <f t="shared" si="10"/>
        <v>0</v>
      </c>
      <c r="AA14" s="260" t="e">
        <f t="shared" si="11"/>
        <v>#DIV/0!</v>
      </c>
    </row>
    <row r="15" spans="1:27" s="75" customFormat="1" ht="23.25" customHeight="1">
      <c r="A15" s="141"/>
      <c r="B15" s="138"/>
      <c r="C15" s="77" t="s">
        <v>181</v>
      </c>
      <c r="D15" s="296">
        <f t="shared" si="0"/>
        <v>36404790</v>
      </c>
      <c r="E15" s="297">
        <f t="shared" si="13"/>
        <v>29382144</v>
      </c>
      <c r="F15" s="158">
        <f t="shared" si="12"/>
        <v>-7022646</v>
      </c>
      <c r="G15" s="292">
        <f t="shared" si="1"/>
        <v>-19.290445021108486</v>
      </c>
      <c r="H15" s="298">
        <f>SUM('表２１－２:表２１－３'!H15)</f>
        <v>179086</v>
      </c>
      <c r="I15" s="299">
        <f>SUM('表２１－２:表２１－３'!I15)</f>
        <v>199265</v>
      </c>
      <c r="J15" s="158">
        <f t="shared" si="2"/>
        <v>20179</v>
      </c>
      <c r="K15" s="292">
        <f t="shared" si="3"/>
        <v>11.267770791686676</v>
      </c>
      <c r="L15" s="300">
        <f>SUM('表２１－２:表２１－３'!L15)</f>
        <v>30696704</v>
      </c>
      <c r="M15" s="301">
        <f>SUM('表２１－２:表２１－３'!M15)</f>
        <v>29154879</v>
      </c>
      <c r="N15" s="158">
        <f t="shared" si="4"/>
        <v>-1541825</v>
      </c>
      <c r="O15" s="292">
        <f t="shared" si="5"/>
        <v>-5.022770522854832</v>
      </c>
      <c r="P15" s="300">
        <f>SUM('表２１－２:表２１－３'!P15)</f>
        <v>0</v>
      </c>
      <c r="Q15" s="301">
        <f>SUM('表２１－２:表２１－３'!Q15)</f>
        <v>0</v>
      </c>
      <c r="R15" s="158">
        <f t="shared" si="6"/>
        <v>0</v>
      </c>
      <c r="S15" s="292" t="e">
        <f t="shared" si="7"/>
        <v>#DIV/0!</v>
      </c>
      <c r="T15" s="300">
        <f>SUM('表２１－２:表２１－３'!T15)</f>
        <v>5529000</v>
      </c>
      <c r="U15" s="301">
        <f>SUM('表２１－２:表２１－３'!U15)</f>
        <v>28000</v>
      </c>
      <c r="V15" s="158">
        <f t="shared" si="8"/>
        <v>-5501000</v>
      </c>
      <c r="W15" s="292">
        <f t="shared" si="9"/>
        <v>-99.49357930909748</v>
      </c>
      <c r="X15" s="300">
        <f>SUM('表２１－２:表２１－３'!X15)</f>
        <v>0</v>
      </c>
      <c r="Y15" s="301">
        <f>SUM('表２１－２:表２１－３'!Y15)</f>
        <v>0</v>
      </c>
      <c r="Z15" s="295">
        <f t="shared" si="10"/>
        <v>0</v>
      </c>
      <c r="AA15" s="260" t="e">
        <f t="shared" si="11"/>
        <v>#DIV/0!</v>
      </c>
    </row>
    <row r="16" spans="1:27" s="75" customFormat="1" ht="23.25" customHeight="1">
      <c r="A16" s="141"/>
      <c r="B16" s="138"/>
      <c r="C16" s="77" t="s">
        <v>182</v>
      </c>
      <c r="D16" s="296">
        <f t="shared" si="0"/>
        <v>904926</v>
      </c>
      <c r="E16" s="297">
        <f t="shared" si="13"/>
        <v>878101</v>
      </c>
      <c r="F16" s="158">
        <f t="shared" si="12"/>
        <v>-26825</v>
      </c>
      <c r="G16" s="292">
        <f t="shared" si="1"/>
        <v>-2.9643307850586678</v>
      </c>
      <c r="H16" s="298">
        <f>SUM('表２１－２:表２１－３'!H16)</f>
        <v>482</v>
      </c>
      <c r="I16" s="299">
        <f>SUM('表２１－２:表２１－３'!I16)</f>
        <v>456</v>
      </c>
      <c r="J16" s="158">
        <f t="shared" si="2"/>
        <v>-26</v>
      </c>
      <c r="K16" s="292">
        <f t="shared" si="3"/>
        <v>-5.394190871369295</v>
      </c>
      <c r="L16" s="300">
        <f>SUM('表２１－２:表２１－３'!L16)</f>
        <v>904444</v>
      </c>
      <c r="M16" s="301">
        <f>SUM('表２１－２:表２１－３'!M16)</f>
        <v>877645</v>
      </c>
      <c r="N16" s="158">
        <f t="shared" si="4"/>
        <v>-26799</v>
      </c>
      <c r="O16" s="292">
        <f t="shared" si="5"/>
        <v>-2.9630358540716726</v>
      </c>
      <c r="P16" s="300">
        <f>SUM('表２１－２:表２１－３'!P16)</f>
        <v>0</v>
      </c>
      <c r="Q16" s="301">
        <f>SUM('表２１－２:表２１－３'!Q16)</f>
        <v>0</v>
      </c>
      <c r="R16" s="158">
        <f t="shared" si="6"/>
        <v>0</v>
      </c>
      <c r="S16" s="292" t="e">
        <f t="shared" si="7"/>
        <v>#DIV/0!</v>
      </c>
      <c r="T16" s="300">
        <f>SUM('表２１－２:表２１－３'!T16)</f>
        <v>0</v>
      </c>
      <c r="U16" s="301">
        <f>SUM('表２１－２:表２１－３'!U16)</f>
        <v>0</v>
      </c>
      <c r="V16" s="158">
        <f t="shared" si="8"/>
        <v>0</v>
      </c>
      <c r="W16" s="292" t="e">
        <f t="shared" si="9"/>
        <v>#DIV/0!</v>
      </c>
      <c r="X16" s="300">
        <f>SUM('表２１－２:表２１－３'!X16)</f>
        <v>0</v>
      </c>
      <c r="Y16" s="301">
        <f>SUM('表２１－２:表２１－３'!Y16)</f>
        <v>0</v>
      </c>
      <c r="Z16" s="295">
        <f t="shared" si="10"/>
        <v>0</v>
      </c>
      <c r="AA16" s="260" t="e">
        <f t="shared" si="11"/>
        <v>#DIV/0!</v>
      </c>
    </row>
    <row r="17" spans="1:27" s="75" customFormat="1" ht="23.25" customHeight="1">
      <c r="A17" s="141"/>
      <c r="B17" s="138"/>
      <c r="C17" s="77" t="s">
        <v>183</v>
      </c>
      <c r="D17" s="296">
        <f t="shared" si="0"/>
        <v>182081</v>
      </c>
      <c r="E17" s="297">
        <f t="shared" si="13"/>
        <v>177366</v>
      </c>
      <c r="F17" s="158">
        <f t="shared" si="12"/>
        <v>-4715</v>
      </c>
      <c r="G17" s="292">
        <f t="shared" si="1"/>
        <v>-2.5895068678225623</v>
      </c>
      <c r="H17" s="298">
        <f>SUM('表２１－２:表２１－３'!H17)</f>
        <v>1378</v>
      </c>
      <c r="I17" s="299">
        <f>SUM('表２１－２:表２１－３'!I17)</f>
        <v>1411</v>
      </c>
      <c r="J17" s="158">
        <f t="shared" si="2"/>
        <v>33</v>
      </c>
      <c r="K17" s="292">
        <f t="shared" si="3"/>
        <v>2.39477503628447</v>
      </c>
      <c r="L17" s="300">
        <f>SUM('表２１－２:表２１－３'!L17)</f>
        <v>180703</v>
      </c>
      <c r="M17" s="301">
        <f>SUM('表２１－２:表２１－３'!M17)</f>
        <v>175955</v>
      </c>
      <c r="N17" s="158">
        <f t="shared" si="4"/>
        <v>-4748</v>
      </c>
      <c r="O17" s="292">
        <f t="shared" si="5"/>
        <v>-2.627515868579935</v>
      </c>
      <c r="P17" s="300">
        <f>SUM('表２１－２:表２１－３'!P17)</f>
        <v>0</v>
      </c>
      <c r="Q17" s="301">
        <f>SUM('表２１－２:表２１－３'!Q17)</f>
        <v>0</v>
      </c>
      <c r="R17" s="158">
        <f t="shared" si="6"/>
        <v>0</v>
      </c>
      <c r="S17" s="292" t="e">
        <f t="shared" si="7"/>
        <v>#DIV/0!</v>
      </c>
      <c r="T17" s="300">
        <f>SUM('表２１－２:表２１－３'!T17)</f>
        <v>0</v>
      </c>
      <c r="U17" s="301">
        <f>SUM('表２１－２:表２１－３'!U17)</f>
        <v>0</v>
      </c>
      <c r="V17" s="158">
        <f t="shared" si="8"/>
        <v>0</v>
      </c>
      <c r="W17" s="292" t="e">
        <f t="shared" si="9"/>
        <v>#DIV/0!</v>
      </c>
      <c r="X17" s="300">
        <f>SUM('表２１－２:表２１－３'!X17)</f>
        <v>0</v>
      </c>
      <c r="Y17" s="301">
        <f>SUM('表２１－２:表２１－３'!Y17)</f>
        <v>0</v>
      </c>
      <c r="Z17" s="295">
        <f t="shared" si="10"/>
        <v>0</v>
      </c>
      <c r="AA17" s="260" t="e">
        <f t="shared" si="11"/>
        <v>#DIV/0!</v>
      </c>
    </row>
    <row r="18" spans="1:27" s="75" customFormat="1" ht="23.25" customHeight="1">
      <c r="A18" s="141"/>
      <c r="B18" s="138"/>
      <c r="C18" s="77" t="s">
        <v>39</v>
      </c>
      <c r="D18" s="296">
        <f t="shared" si="0"/>
        <v>2235734</v>
      </c>
      <c r="E18" s="297">
        <f t="shared" si="13"/>
        <v>2230797</v>
      </c>
      <c r="F18" s="158">
        <f t="shared" si="12"/>
        <v>-4937</v>
      </c>
      <c r="G18" s="292">
        <f t="shared" si="1"/>
        <v>-0.22082233396280596</v>
      </c>
      <c r="H18" s="298">
        <f>SUM('表２１－２:表２１－３'!H18)</f>
        <v>167887</v>
      </c>
      <c r="I18" s="299">
        <f>SUM('表２１－２:表２１－３'!I18)</f>
        <v>164737</v>
      </c>
      <c r="J18" s="158">
        <f t="shared" si="2"/>
        <v>-3150</v>
      </c>
      <c r="K18" s="292">
        <f t="shared" si="3"/>
        <v>-1.8762620095659581</v>
      </c>
      <c r="L18" s="300">
        <f>SUM('表２１－２:表２１－３'!L18)</f>
        <v>1893847</v>
      </c>
      <c r="M18" s="301">
        <f>SUM('表２１－２:表２１－３'!M18)</f>
        <v>2066060</v>
      </c>
      <c r="N18" s="158">
        <f t="shared" si="4"/>
        <v>172213</v>
      </c>
      <c r="O18" s="292">
        <f t="shared" si="5"/>
        <v>9.093290007059704</v>
      </c>
      <c r="P18" s="300">
        <f>SUM('表２１－２:表２１－３'!P18)</f>
        <v>0</v>
      </c>
      <c r="Q18" s="301">
        <f>SUM('表２１－２:表２１－３'!Q18)</f>
        <v>0</v>
      </c>
      <c r="R18" s="158">
        <f t="shared" si="6"/>
        <v>0</v>
      </c>
      <c r="S18" s="292" t="e">
        <f t="shared" si="7"/>
        <v>#DIV/0!</v>
      </c>
      <c r="T18" s="300">
        <f>SUM('表２１－２:表２１－３'!T18)</f>
        <v>174000</v>
      </c>
      <c r="U18" s="301">
        <f>SUM('表２１－２:表２１－３'!U18)</f>
        <v>0</v>
      </c>
      <c r="V18" s="158">
        <f t="shared" si="8"/>
        <v>-174000</v>
      </c>
      <c r="W18" s="292">
        <f t="shared" si="9"/>
        <v>-100</v>
      </c>
      <c r="X18" s="300">
        <f>SUM('表２１－２:表２１－３'!X18)</f>
        <v>0</v>
      </c>
      <c r="Y18" s="301">
        <f>SUM('表２１－２:表２１－３'!Y18)</f>
        <v>0</v>
      </c>
      <c r="Z18" s="295">
        <f t="shared" si="10"/>
        <v>0</v>
      </c>
      <c r="AA18" s="260" t="e">
        <f t="shared" si="11"/>
        <v>#DIV/0!</v>
      </c>
    </row>
    <row r="19" spans="1:27" s="75" customFormat="1" ht="23.25" customHeight="1">
      <c r="A19" s="141"/>
      <c r="B19" s="138"/>
      <c r="C19" s="77" t="s">
        <v>184</v>
      </c>
      <c r="D19" s="296">
        <f t="shared" si="0"/>
        <v>188221</v>
      </c>
      <c r="E19" s="297">
        <f t="shared" si="13"/>
        <v>192887</v>
      </c>
      <c r="F19" s="158">
        <f t="shared" si="12"/>
        <v>4666</v>
      </c>
      <c r="G19" s="292">
        <f t="shared" si="1"/>
        <v>2.479000749119386</v>
      </c>
      <c r="H19" s="298">
        <f>SUM('表２１－２:表２１－３'!H19)</f>
        <v>12737</v>
      </c>
      <c r="I19" s="299">
        <f>SUM('表２１－２:表２１－３'!I19)</f>
        <v>19734</v>
      </c>
      <c r="J19" s="158">
        <f t="shared" si="2"/>
        <v>6997</v>
      </c>
      <c r="K19" s="292">
        <f t="shared" si="3"/>
        <v>54.93444296145089</v>
      </c>
      <c r="L19" s="300">
        <f>SUM('表２１－２:表２１－３'!L19)</f>
        <v>175484</v>
      </c>
      <c r="M19" s="301">
        <f>SUM('表２１－２:表２１－３'!M19)</f>
        <v>173153</v>
      </c>
      <c r="N19" s="158">
        <f t="shared" si="4"/>
        <v>-2331</v>
      </c>
      <c r="O19" s="292">
        <f t="shared" si="5"/>
        <v>-1.3283262291718902</v>
      </c>
      <c r="P19" s="300">
        <f>SUM('表２１－２:表２１－３'!P19)</f>
        <v>0</v>
      </c>
      <c r="Q19" s="301">
        <f>SUM('表２１－２:表２１－３'!Q19)</f>
        <v>0</v>
      </c>
      <c r="R19" s="158">
        <f t="shared" si="6"/>
        <v>0</v>
      </c>
      <c r="S19" s="292" t="e">
        <f t="shared" si="7"/>
        <v>#DIV/0!</v>
      </c>
      <c r="T19" s="300">
        <f>SUM('表２１－２:表２１－３'!T19)</f>
        <v>0</v>
      </c>
      <c r="U19" s="301">
        <f>SUM('表２１－２:表２１－３'!U19)</f>
        <v>0</v>
      </c>
      <c r="V19" s="158">
        <f t="shared" si="8"/>
        <v>0</v>
      </c>
      <c r="W19" s="292" t="e">
        <f t="shared" si="9"/>
        <v>#DIV/0!</v>
      </c>
      <c r="X19" s="300">
        <f>SUM('表２１－２:表２１－３'!X19)</f>
        <v>0</v>
      </c>
      <c r="Y19" s="301">
        <f>SUM('表２１－２:表２１－３'!Y19)</f>
        <v>0</v>
      </c>
      <c r="Z19" s="295">
        <f t="shared" si="10"/>
        <v>0</v>
      </c>
      <c r="AA19" s="260" t="e">
        <f t="shared" si="11"/>
        <v>#DIV/0!</v>
      </c>
    </row>
    <row r="20" spans="1:27" s="75" customFormat="1" ht="23.25" customHeight="1">
      <c r="A20" s="141"/>
      <c r="B20" s="138"/>
      <c r="C20" s="77" t="s">
        <v>185</v>
      </c>
      <c r="D20" s="296">
        <f t="shared" si="0"/>
        <v>0</v>
      </c>
      <c r="E20" s="297">
        <f t="shared" si="13"/>
        <v>0</v>
      </c>
      <c r="F20" s="158">
        <f t="shared" si="12"/>
        <v>0</v>
      </c>
      <c r="G20" s="292" t="e">
        <f t="shared" si="1"/>
        <v>#DIV/0!</v>
      </c>
      <c r="H20" s="298">
        <f>SUM('表２１－２:表２１－３'!H20)</f>
        <v>0</v>
      </c>
      <c r="I20" s="299">
        <f>SUM('表２１－２:表２１－３'!I20)</f>
        <v>0</v>
      </c>
      <c r="J20" s="158">
        <f t="shared" si="2"/>
        <v>0</v>
      </c>
      <c r="K20" s="292" t="e">
        <f t="shared" si="3"/>
        <v>#DIV/0!</v>
      </c>
      <c r="L20" s="300">
        <f>SUM('表２１－２:表２１－３'!L20)</f>
        <v>0</v>
      </c>
      <c r="M20" s="301">
        <f>SUM('表２１－２:表２１－３'!M20)</f>
        <v>0</v>
      </c>
      <c r="N20" s="158">
        <f t="shared" si="4"/>
        <v>0</v>
      </c>
      <c r="O20" s="292" t="e">
        <f t="shared" si="5"/>
        <v>#DIV/0!</v>
      </c>
      <c r="P20" s="300">
        <f>SUM('表２１－２:表２１－３'!P20)</f>
        <v>0</v>
      </c>
      <c r="Q20" s="301">
        <f>SUM('表２１－２:表２１－３'!Q20)</f>
        <v>0</v>
      </c>
      <c r="R20" s="158">
        <f t="shared" si="6"/>
        <v>0</v>
      </c>
      <c r="S20" s="292" t="e">
        <f t="shared" si="7"/>
        <v>#DIV/0!</v>
      </c>
      <c r="T20" s="300">
        <f>SUM('表２１－２:表２１－３'!T20)</f>
        <v>0</v>
      </c>
      <c r="U20" s="301">
        <f>SUM('表２１－２:表２１－３'!U20)</f>
        <v>0</v>
      </c>
      <c r="V20" s="158">
        <f t="shared" si="8"/>
        <v>0</v>
      </c>
      <c r="W20" s="292" t="e">
        <f t="shared" si="9"/>
        <v>#DIV/0!</v>
      </c>
      <c r="X20" s="300">
        <f>SUM('表２１－２:表２１－３'!X20)</f>
        <v>0</v>
      </c>
      <c r="Y20" s="301">
        <f>SUM('表２１－２:表２１－３'!Y20)</f>
        <v>0</v>
      </c>
      <c r="Z20" s="295">
        <f t="shared" si="10"/>
        <v>0</v>
      </c>
      <c r="AA20" s="260" t="e">
        <f t="shared" si="11"/>
        <v>#DIV/0!</v>
      </c>
    </row>
    <row r="21" spans="1:27" s="75" customFormat="1" ht="23.25" customHeight="1">
      <c r="A21" s="141"/>
      <c r="B21" s="138"/>
      <c r="C21" s="77" t="s">
        <v>186</v>
      </c>
      <c r="D21" s="296">
        <f t="shared" si="0"/>
        <v>0</v>
      </c>
      <c r="E21" s="297">
        <f t="shared" si="13"/>
        <v>0</v>
      </c>
      <c r="F21" s="158">
        <f t="shared" si="12"/>
        <v>0</v>
      </c>
      <c r="G21" s="292" t="e">
        <f t="shared" si="1"/>
        <v>#DIV/0!</v>
      </c>
      <c r="H21" s="298">
        <f>SUM('表２１－２:表２１－３'!H21)</f>
        <v>0</v>
      </c>
      <c r="I21" s="299">
        <f>SUM('表２１－２:表２１－３'!I21)</f>
        <v>0</v>
      </c>
      <c r="J21" s="158">
        <f t="shared" si="2"/>
        <v>0</v>
      </c>
      <c r="K21" s="292" t="e">
        <f t="shared" si="3"/>
        <v>#DIV/0!</v>
      </c>
      <c r="L21" s="300">
        <f>SUM('表２１－２:表２１－３'!L21)</f>
        <v>0</v>
      </c>
      <c r="M21" s="301">
        <f>SUM('表２１－２:表２１－３'!M21)</f>
        <v>0</v>
      </c>
      <c r="N21" s="158">
        <f t="shared" si="4"/>
        <v>0</v>
      </c>
      <c r="O21" s="292" t="e">
        <f t="shared" si="5"/>
        <v>#DIV/0!</v>
      </c>
      <c r="P21" s="300">
        <f>SUM('表２１－２:表２１－３'!P21)</f>
        <v>0</v>
      </c>
      <c r="Q21" s="301">
        <f>SUM('表２１－２:表２１－３'!Q21)</f>
        <v>0</v>
      </c>
      <c r="R21" s="158">
        <f t="shared" si="6"/>
        <v>0</v>
      </c>
      <c r="S21" s="292" t="e">
        <f t="shared" si="7"/>
        <v>#DIV/0!</v>
      </c>
      <c r="T21" s="300">
        <f>SUM('表２１－２:表２１－３'!T21)</f>
        <v>0</v>
      </c>
      <c r="U21" s="301">
        <f>SUM('表２１－２:表２１－３'!U21)</f>
        <v>0</v>
      </c>
      <c r="V21" s="158">
        <f t="shared" si="8"/>
        <v>0</v>
      </c>
      <c r="W21" s="292" t="e">
        <f t="shared" si="9"/>
        <v>#DIV/0!</v>
      </c>
      <c r="X21" s="300">
        <f>SUM('表２１－２:表２１－３'!X21)</f>
        <v>0</v>
      </c>
      <c r="Y21" s="301">
        <f>SUM('表２１－２:表２１－３'!Y21)</f>
        <v>0</v>
      </c>
      <c r="Z21" s="295">
        <f t="shared" si="10"/>
        <v>0</v>
      </c>
      <c r="AA21" s="260" t="e">
        <f t="shared" si="11"/>
        <v>#DIV/0!</v>
      </c>
    </row>
    <row r="22" spans="1:27" s="75" customFormat="1" ht="23.25" customHeight="1">
      <c r="A22" s="141"/>
      <c r="B22" s="138"/>
      <c r="C22" s="77" t="s">
        <v>346</v>
      </c>
      <c r="D22" s="296">
        <f>H22+L22+P22+T22+X22</f>
        <v>613815</v>
      </c>
      <c r="E22" s="297">
        <f>I22+M22+Q22+U22+Y22</f>
        <v>698058</v>
      </c>
      <c r="F22" s="158">
        <f>E22-D22</f>
        <v>84243</v>
      </c>
      <c r="G22" s="292">
        <f>F22/D22*100</f>
        <v>13.72449353632609</v>
      </c>
      <c r="H22" s="298">
        <f>SUM('表２１－２:表２１－３'!H22)</f>
        <v>2545</v>
      </c>
      <c r="I22" s="299">
        <f>SUM('表２１－２:表２１－３'!I22)</f>
        <v>2055</v>
      </c>
      <c r="J22" s="158">
        <f>I22-H22</f>
        <v>-490</v>
      </c>
      <c r="K22" s="292">
        <f>J22/H22*100</f>
        <v>-19.25343811394892</v>
      </c>
      <c r="L22" s="300">
        <f>SUM('表２１－２:表２１－３'!L22)</f>
        <v>1868</v>
      </c>
      <c r="M22" s="301">
        <f>SUM('表２１－２:表２１－３'!M22)</f>
        <v>2116</v>
      </c>
      <c r="N22" s="158">
        <f>M22-L22</f>
        <v>248</v>
      </c>
      <c r="O22" s="292">
        <f>N22/L22*100</f>
        <v>13.276231263383298</v>
      </c>
      <c r="P22" s="300">
        <f>SUM('表２１－２:表２１－３'!P22)</f>
        <v>609402</v>
      </c>
      <c r="Q22" s="301">
        <f>SUM('表２１－２:表２１－３'!Q22)</f>
        <v>693887</v>
      </c>
      <c r="R22" s="158">
        <f>Q22-P22</f>
        <v>84485</v>
      </c>
      <c r="S22" s="292">
        <f>R22/P22*100</f>
        <v>13.863590864486824</v>
      </c>
      <c r="T22" s="300">
        <f>SUM('表２１－２:表２１－３'!T22)</f>
        <v>0</v>
      </c>
      <c r="U22" s="301">
        <f>SUM('表２１－２:表２１－３'!U22)</f>
        <v>0</v>
      </c>
      <c r="V22" s="158">
        <f>U22-T22</f>
        <v>0</v>
      </c>
      <c r="W22" s="292" t="e">
        <f>V22/T22*100</f>
        <v>#DIV/0!</v>
      </c>
      <c r="X22" s="300">
        <f>SUM('表２１－２:表２１－３'!X22)</f>
        <v>0</v>
      </c>
      <c r="Y22" s="301">
        <f>SUM('表２１－２:表２１－３'!Y22)</f>
        <v>0</v>
      </c>
      <c r="Z22" s="295">
        <f>Y22-X22</f>
        <v>0</v>
      </c>
      <c r="AA22" s="260" t="e">
        <f>Z22/X22*100</f>
        <v>#DIV/0!</v>
      </c>
    </row>
    <row r="23" spans="1:27" s="75" customFormat="1" ht="23.25" customHeight="1">
      <c r="A23" s="141"/>
      <c r="B23" s="138"/>
      <c r="C23" s="77" t="s">
        <v>345</v>
      </c>
      <c r="D23" s="296">
        <f>H23+L23+P23+T23+X23</f>
        <v>0</v>
      </c>
      <c r="E23" s="297">
        <f>I23+M23+Q23+U23+Y23</f>
        <v>0</v>
      </c>
      <c r="F23" s="158">
        <f>E23-D23</f>
        <v>0</v>
      </c>
      <c r="G23" s="292" t="e">
        <f>F23/D23*100</f>
        <v>#DIV/0!</v>
      </c>
      <c r="H23" s="298">
        <f>SUM('表２１－２:表２１－３'!H23)</f>
        <v>0</v>
      </c>
      <c r="I23" s="299">
        <f>SUM('表２１－２:表２１－３'!I23)</f>
        <v>0</v>
      </c>
      <c r="J23" s="158">
        <f>I23-H23</f>
        <v>0</v>
      </c>
      <c r="K23" s="292" t="e">
        <f>J23/H23*100</f>
        <v>#DIV/0!</v>
      </c>
      <c r="L23" s="300">
        <f>SUM('表２１－２:表２１－３'!L23)</f>
        <v>0</v>
      </c>
      <c r="M23" s="301">
        <f>SUM('表２１－２:表２１－３'!M23)</f>
        <v>0</v>
      </c>
      <c r="N23" s="158">
        <f>M23-L23</f>
        <v>0</v>
      </c>
      <c r="O23" s="292" t="e">
        <f>N23/L23*100</f>
        <v>#DIV/0!</v>
      </c>
      <c r="P23" s="300">
        <f>SUM('表２１－２:表２１－３'!P23)</f>
        <v>0</v>
      </c>
      <c r="Q23" s="301">
        <f>SUM('表２１－２:表２１－３'!Q23)</f>
        <v>0</v>
      </c>
      <c r="R23" s="158">
        <f>Q23-P23</f>
        <v>0</v>
      </c>
      <c r="S23" s="292" t="e">
        <f>R23/P23*100</f>
        <v>#DIV/0!</v>
      </c>
      <c r="T23" s="300">
        <f>SUM('表２１－２:表２１－３'!T23)</f>
        <v>0</v>
      </c>
      <c r="U23" s="301">
        <f>SUM('表２１－２:表２１－３'!U23)</f>
        <v>0</v>
      </c>
      <c r="V23" s="158">
        <f>U23-T23</f>
        <v>0</v>
      </c>
      <c r="W23" s="292" t="e">
        <f>V23/T23*100</f>
        <v>#DIV/0!</v>
      </c>
      <c r="X23" s="300">
        <f>SUM('表２１－２:表２１－３'!X23)</f>
        <v>0</v>
      </c>
      <c r="Y23" s="301">
        <f>SUM('表２１－２:表２１－３'!Y23)</f>
        <v>0</v>
      </c>
      <c r="Z23" s="295">
        <f>Y23-X23</f>
        <v>0</v>
      </c>
      <c r="AA23" s="260" t="e">
        <f>Z23/X23*100</f>
        <v>#DIV/0!</v>
      </c>
    </row>
    <row r="24" spans="1:27" s="75" customFormat="1" ht="23.25" customHeight="1">
      <c r="A24" s="141"/>
      <c r="B24" s="138"/>
      <c r="C24" s="77"/>
      <c r="D24" s="289"/>
      <c r="E24" s="290"/>
      <c r="F24" s="302"/>
      <c r="G24" s="291"/>
      <c r="H24" s="289"/>
      <c r="I24" s="290"/>
      <c r="J24" s="158"/>
      <c r="K24" s="292"/>
      <c r="L24" s="289"/>
      <c r="M24" s="290"/>
      <c r="N24" s="261"/>
      <c r="O24" s="292"/>
      <c r="P24" s="289"/>
      <c r="Q24" s="290"/>
      <c r="R24" s="158"/>
      <c r="S24" s="292"/>
      <c r="T24" s="289"/>
      <c r="U24" s="290"/>
      <c r="V24" s="158"/>
      <c r="W24" s="292"/>
      <c r="X24" s="289"/>
      <c r="Y24" s="290"/>
      <c r="Z24" s="295"/>
      <c r="AA24" s="260"/>
    </row>
    <row r="25" spans="1:27" s="75" customFormat="1" ht="23.25" customHeight="1">
      <c r="A25" s="141"/>
      <c r="B25" s="137" t="s">
        <v>294</v>
      </c>
      <c r="C25" s="76" t="s">
        <v>136</v>
      </c>
      <c r="D25" s="284">
        <f>SUM(D26:D35)</f>
        <v>22090030</v>
      </c>
      <c r="E25" s="285">
        <f>SUM(E26:E35)</f>
        <v>21391800</v>
      </c>
      <c r="F25" s="259">
        <f t="shared" si="12"/>
        <v>-698230</v>
      </c>
      <c r="G25" s="286">
        <f aca="true" t="shared" si="14" ref="G25:G35">F25/D25*100</f>
        <v>-3.160837717286939</v>
      </c>
      <c r="H25" s="284">
        <f>SUM(H26:H35)</f>
        <v>510504</v>
      </c>
      <c r="I25" s="285">
        <f>SUM(I26:I35)</f>
        <v>1201141</v>
      </c>
      <c r="J25" s="259">
        <f aca="true" t="shared" si="15" ref="J25:J35">I25-H25</f>
        <v>690637</v>
      </c>
      <c r="K25" s="286">
        <f aca="true" t="shared" si="16" ref="K25:K35">J25/H25*100</f>
        <v>135.28532587403822</v>
      </c>
      <c r="L25" s="284">
        <f>SUM(L26:L35)</f>
        <v>2123096</v>
      </c>
      <c r="M25" s="285">
        <f>SUM(M26:M35)</f>
        <v>478574</v>
      </c>
      <c r="N25" s="259">
        <f aca="true" t="shared" si="17" ref="N25:N35">M25-L25</f>
        <v>-1644522</v>
      </c>
      <c r="O25" s="286">
        <f aca="true" t="shared" si="18" ref="O25:O35">N25/L25*100</f>
        <v>-77.45867355974482</v>
      </c>
      <c r="P25" s="284">
        <f>SUM(P26:P35)</f>
        <v>17194211</v>
      </c>
      <c r="Q25" s="285">
        <f>SUM(Q26:Q35)</f>
        <v>15761915</v>
      </c>
      <c r="R25" s="259">
        <f aca="true" t="shared" si="19" ref="R25:R35">Q25-P25</f>
        <v>-1432296</v>
      </c>
      <c r="S25" s="286">
        <f aca="true" t="shared" si="20" ref="S25:S35">R25/P25*100</f>
        <v>-8.330105987416346</v>
      </c>
      <c r="T25" s="284">
        <f>SUM(T26:T35)</f>
        <v>2199100</v>
      </c>
      <c r="U25" s="285">
        <f>SUM(U26:U35)</f>
        <v>3920117</v>
      </c>
      <c r="V25" s="259">
        <f aca="true" t="shared" si="21" ref="V25:V35">U25-T25</f>
        <v>1721017</v>
      </c>
      <c r="W25" s="286">
        <f aca="true" t="shared" si="22" ref="W25:W35">V25/T25*100</f>
        <v>78.26006093401845</v>
      </c>
      <c r="X25" s="284">
        <f>SUM(X26:X35)</f>
        <v>41188</v>
      </c>
      <c r="Y25" s="285">
        <f>SUM(Y26:Y35)</f>
        <v>7985</v>
      </c>
      <c r="Z25" s="287">
        <f t="shared" si="10"/>
        <v>-33203</v>
      </c>
      <c r="AA25" s="288">
        <f t="shared" si="11"/>
        <v>-80.61328542293872</v>
      </c>
    </row>
    <row r="26" spans="1:27" s="75" customFormat="1" ht="23.25" customHeight="1">
      <c r="A26" s="141"/>
      <c r="B26" s="138"/>
      <c r="C26" s="77" t="s">
        <v>188</v>
      </c>
      <c r="D26" s="296">
        <f aca="true" t="shared" si="23" ref="D26:D35">H26+L26+P26+T26+X26+D63</f>
        <v>5273482</v>
      </c>
      <c r="E26" s="297">
        <f aca="true" t="shared" si="24" ref="E26:E35">I26+M26+Q26+U26+Y26+E63</f>
        <v>6191300</v>
      </c>
      <c r="F26" s="158">
        <f t="shared" si="12"/>
        <v>917818</v>
      </c>
      <c r="G26" s="292">
        <f t="shared" si="14"/>
        <v>17.404401873373228</v>
      </c>
      <c r="H26" s="300">
        <f>SUM('表２１－２:表２１－３'!H26)</f>
        <v>10268</v>
      </c>
      <c r="I26" s="301">
        <f>SUM('表２１－２:表２１－３'!I26)</f>
        <v>6380</v>
      </c>
      <c r="J26" s="158">
        <f t="shared" si="15"/>
        <v>-3888</v>
      </c>
      <c r="K26" s="292">
        <f t="shared" si="16"/>
        <v>-37.865212310089596</v>
      </c>
      <c r="L26" s="300">
        <f>SUM('表２１－２:表２１－３'!L26)</f>
        <v>1165</v>
      </c>
      <c r="M26" s="301">
        <f>SUM('表２１－２:表２１－３'!M26)</f>
        <v>2025</v>
      </c>
      <c r="N26" s="158">
        <f t="shared" si="17"/>
        <v>860</v>
      </c>
      <c r="O26" s="292">
        <f t="shared" si="18"/>
        <v>73.8197424892704</v>
      </c>
      <c r="P26" s="300">
        <f>SUM('表２１－２:表２１－３'!P26)</f>
        <v>4765827</v>
      </c>
      <c r="Q26" s="301">
        <f>SUM('表２１－２:表２１－３'!Q26)</f>
        <v>4850647</v>
      </c>
      <c r="R26" s="158">
        <f t="shared" si="19"/>
        <v>84820</v>
      </c>
      <c r="S26" s="292">
        <f t="shared" si="20"/>
        <v>1.7797540699651917</v>
      </c>
      <c r="T26" s="300">
        <f>SUM('表２１－２:表２１－３'!T26)</f>
        <v>471000</v>
      </c>
      <c r="U26" s="301">
        <f>SUM('表２１－２:表２１－３'!U26)</f>
        <v>1309800</v>
      </c>
      <c r="V26" s="158">
        <f t="shared" si="21"/>
        <v>838800</v>
      </c>
      <c r="W26" s="292">
        <f t="shared" si="22"/>
        <v>178.0891719745223</v>
      </c>
      <c r="X26" s="300">
        <f>SUM('表２１－２:表２１－３'!X26)</f>
        <v>20128</v>
      </c>
      <c r="Y26" s="301">
        <f>SUM('表２１－２:表２１－３'!Y26)</f>
        <v>500</v>
      </c>
      <c r="Z26" s="295">
        <f t="shared" si="10"/>
        <v>-19628</v>
      </c>
      <c r="AA26" s="260">
        <f t="shared" si="11"/>
        <v>-97.51589825119237</v>
      </c>
    </row>
    <row r="27" spans="1:27" s="75" customFormat="1" ht="23.25" customHeight="1">
      <c r="A27" s="141"/>
      <c r="B27" s="138"/>
      <c r="C27" s="77" t="s">
        <v>189</v>
      </c>
      <c r="D27" s="296">
        <f t="shared" si="23"/>
        <v>3244035</v>
      </c>
      <c r="E27" s="297">
        <f t="shared" si="24"/>
        <v>5641704</v>
      </c>
      <c r="F27" s="158">
        <f t="shared" si="12"/>
        <v>2397669</v>
      </c>
      <c r="G27" s="292">
        <f t="shared" si="14"/>
        <v>73.9100842006945</v>
      </c>
      <c r="H27" s="300">
        <f>SUM('表２１－２:表２１－３'!H27)</f>
        <v>54530</v>
      </c>
      <c r="I27" s="301">
        <f>SUM('表２１－２:表２１－３'!I27)</f>
        <v>615750</v>
      </c>
      <c r="J27" s="158">
        <f t="shared" si="15"/>
        <v>561220</v>
      </c>
      <c r="K27" s="292">
        <f t="shared" si="16"/>
        <v>1029.194938565927</v>
      </c>
      <c r="L27" s="300">
        <f>SUM('表２１－２:表２１－３'!L27)</f>
        <v>180158</v>
      </c>
      <c r="M27" s="301">
        <f>SUM('表２１－２:表２１－３'!M27)</f>
        <v>186807</v>
      </c>
      <c r="N27" s="158">
        <f t="shared" si="17"/>
        <v>6649</v>
      </c>
      <c r="O27" s="292">
        <f t="shared" si="18"/>
        <v>3.6906493189311607</v>
      </c>
      <c r="P27" s="300">
        <f>SUM('表２１－２:表２１－３'!P27)</f>
        <v>2378031</v>
      </c>
      <c r="Q27" s="301">
        <f>SUM('表２１－２:表２１－３'!Q27)</f>
        <v>3167585</v>
      </c>
      <c r="R27" s="158">
        <f t="shared" si="19"/>
        <v>789554</v>
      </c>
      <c r="S27" s="292">
        <f t="shared" si="20"/>
        <v>33.20200619756429</v>
      </c>
      <c r="T27" s="300">
        <f>SUM('表２１－２:表２１－３'!T27)</f>
        <v>631156</v>
      </c>
      <c r="U27" s="301">
        <f>SUM('表２１－２:表２１－３'!U27)</f>
        <v>1671442</v>
      </c>
      <c r="V27" s="158">
        <f t="shared" si="21"/>
        <v>1040286</v>
      </c>
      <c r="W27" s="292">
        <f t="shared" si="22"/>
        <v>164.8223260176565</v>
      </c>
      <c r="X27" s="300">
        <f>SUM('表２１－２:表２１－３'!X27)</f>
        <v>120</v>
      </c>
      <c r="Y27" s="301">
        <f>SUM('表２１－２:表２１－３'!Y27)</f>
        <v>120</v>
      </c>
      <c r="Z27" s="295">
        <f t="shared" si="10"/>
        <v>0</v>
      </c>
      <c r="AA27" s="260">
        <f t="shared" si="11"/>
        <v>0</v>
      </c>
    </row>
    <row r="28" spans="1:27" s="75" customFormat="1" ht="23.25" customHeight="1">
      <c r="A28" s="141"/>
      <c r="B28" s="138"/>
      <c r="C28" s="77" t="s">
        <v>190</v>
      </c>
      <c r="D28" s="296">
        <f t="shared" si="23"/>
        <v>2286938</v>
      </c>
      <c r="E28" s="297">
        <f t="shared" si="24"/>
        <v>1034614</v>
      </c>
      <c r="F28" s="158">
        <f t="shared" si="12"/>
        <v>-1252324</v>
      </c>
      <c r="G28" s="292">
        <f t="shared" si="14"/>
        <v>-54.75985794105481</v>
      </c>
      <c r="H28" s="300">
        <f>SUM('表２１－２:表２１－３'!H28)</f>
        <v>20694</v>
      </c>
      <c r="I28" s="301">
        <f>SUM('表２１－２:表２１－３'!I28)</f>
        <v>0</v>
      </c>
      <c r="J28" s="158">
        <f t="shared" si="15"/>
        <v>-20694</v>
      </c>
      <c r="K28" s="292">
        <f t="shared" si="16"/>
        <v>-100</v>
      </c>
      <c r="L28" s="300">
        <f>SUM('表２１－２:表２１－３'!L28)</f>
        <v>1159117</v>
      </c>
      <c r="M28" s="301">
        <f>SUM('表２１－２:表２１－３'!M28)</f>
        <v>3000</v>
      </c>
      <c r="N28" s="158">
        <f t="shared" si="17"/>
        <v>-1156117</v>
      </c>
      <c r="O28" s="292">
        <f t="shared" si="18"/>
        <v>-99.74118229652399</v>
      </c>
      <c r="P28" s="300">
        <f>SUM('表２１－２:表２１－３'!P28)</f>
        <v>1086149</v>
      </c>
      <c r="Q28" s="301">
        <f>SUM('表２１－２:表２１－３'!Q28)</f>
        <v>1016815</v>
      </c>
      <c r="R28" s="158">
        <f t="shared" si="19"/>
        <v>-69334</v>
      </c>
      <c r="S28" s="292">
        <f t="shared" si="20"/>
        <v>-6.3834704078353885</v>
      </c>
      <c r="T28" s="300">
        <f>SUM('表２１－２:表２１－３'!T28)</f>
        <v>20800</v>
      </c>
      <c r="U28" s="301">
        <f>SUM('表２１－２:表２１－３'!U28)</f>
        <v>14700</v>
      </c>
      <c r="V28" s="158">
        <f t="shared" si="21"/>
        <v>-6100</v>
      </c>
      <c r="W28" s="292">
        <f t="shared" si="22"/>
        <v>-29.326923076923077</v>
      </c>
      <c r="X28" s="300">
        <f>SUM('表２１－２:表２１－３'!X28)</f>
        <v>0</v>
      </c>
      <c r="Y28" s="301">
        <f>SUM('表２１－２:表２１－３'!Y28)</f>
        <v>99</v>
      </c>
      <c r="Z28" s="295">
        <f t="shared" si="10"/>
        <v>99</v>
      </c>
      <c r="AA28" s="260" t="e">
        <f t="shared" si="11"/>
        <v>#DIV/0!</v>
      </c>
    </row>
    <row r="29" spans="1:27" s="75" customFormat="1" ht="23.25" customHeight="1">
      <c r="A29" s="141"/>
      <c r="B29" s="138"/>
      <c r="C29" s="77" t="s">
        <v>191</v>
      </c>
      <c r="D29" s="296">
        <f t="shared" si="23"/>
        <v>3958546</v>
      </c>
      <c r="E29" s="297">
        <f t="shared" si="24"/>
        <v>3423158</v>
      </c>
      <c r="F29" s="158">
        <f t="shared" si="12"/>
        <v>-535388</v>
      </c>
      <c r="G29" s="292">
        <f t="shared" si="14"/>
        <v>-13.52486493778271</v>
      </c>
      <c r="H29" s="300">
        <f>SUM('表２１－２:表２１－３'!H29)</f>
        <v>17719</v>
      </c>
      <c r="I29" s="301">
        <f>SUM('表２１－２:表２１－３'!I29)</f>
        <v>17625</v>
      </c>
      <c r="J29" s="158">
        <f t="shared" si="15"/>
        <v>-94</v>
      </c>
      <c r="K29" s="292">
        <f t="shared" si="16"/>
        <v>-0.5305039787798408</v>
      </c>
      <c r="L29" s="300">
        <f>SUM('表２１－２:表２１－３'!L29)</f>
        <v>14287</v>
      </c>
      <c r="M29" s="301">
        <f>SUM('表２１－２:表２１－３'!M29)</f>
        <v>0</v>
      </c>
      <c r="N29" s="158">
        <f t="shared" si="17"/>
        <v>-14287</v>
      </c>
      <c r="O29" s="292">
        <f t="shared" si="18"/>
        <v>-100</v>
      </c>
      <c r="P29" s="300">
        <f>SUM('表２１－２:表２１－３'!P29)</f>
        <v>3106540</v>
      </c>
      <c r="Q29" s="301">
        <f>SUM('表２１－２:表２１－３'!Q29)</f>
        <v>2794333</v>
      </c>
      <c r="R29" s="158">
        <f t="shared" si="19"/>
        <v>-312207</v>
      </c>
      <c r="S29" s="292">
        <f t="shared" si="20"/>
        <v>-10.049991308658507</v>
      </c>
      <c r="T29" s="300">
        <f>SUM('表２１－２:表２１－３'!T29)</f>
        <v>819700</v>
      </c>
      <c r="U29" s="301">
        <f>SUM('表２１－２:表２１－３'!U29)</f>
        <v>611200</v>
      </c>
      <c r="V29" s="158">
        <f t="shared" si="21"/>
        <v>-208500</v>
      </c>
      <c r="W29" s="292">
        <f t="shared" si="22"/>
        <v>-25.436135171404175</v>
      </c>
      <c r="X29" s="300">
        <f>SUM('表２１－２:表２１－３'!X29)</f>
        <v>0</v>
      </c>
      <c r="Y29" s="301">
        <f>SUM('表２１－２:表２１－３'!Y29)</f>
        <v>0</v>
      </c>
      <c r="Z29" s="295">
        <f t="shared" si="10"/>
        <v>0</v>
      </c>
      <c r="AA29" s="260" t="e">
        <f t="shared" si="11"/>
        <v>#DIV/0!</v>
      </c>
    </row>
    <row r="30" spans="1:27" s="75" customFormat="1" ht="23.25" customHeight="1">
      <c r="A30" s="141"/>
      <c r="B30" s="138"/>
      <c r="C30" s="77" t="s">
        <v>192</v>
      </c>
      <c r="D30" s="296">
        <f t="shared" si="23"/>
        <v>360873</v>
      </c>
      <c r="E30" s="297">
        <f t="shared" si="24"/>
        <v>275688</v>
      </c>
      <c r="F30" s="158">
        <f t="shared" si="12"/>
        <v>-85185</v>
      </c>
      <c r="G30" s="292">
        <f t="shared" si="14"/>
        <v>-23.605257251165924</v>
      </c>
      <c r="H30" s="300">
        <f>SUM('表２１－２:表２１－３'!H30)</f>
        <v>0</v>
      </c>
      <c r="I30" s="301">
        <f>SUM('表２１－２:表２１－３'!I30)</f>
        <v>0</v>
      </c>
      <c r="J30" s="158">
        <f t="shared" si="15"/>
        <v>0</v>
      </c>
      <c r="K30" s="292" t="e">
        <f>J30/H30*100</f>
        <v>#DIV/0!</v>
      </c>
      <c r="L30" s="300">
        <f>SUM('表２１－２:表２１－３'!L30)</f>
        <v>35894</v>
      </c>
      <c r="M30" s="301">
        <f>SUM('表２１－２:表２１－３'!M30)</f>
        <v>1553</v>
      </c>
      <c r="N30" s="158">
        <f t="shared" si="17"/>
        <v>-34341</v>
      </c>
      <c r="O30" s="292">
        <f t="shared" si="18"/>
        <v>-95.6733715941383</v>
      </c>
      <c r="P30" s="300">
        <f>SUM('表２１－２:表２１－３'!P30)</f>
        <v>285479</v>
      </c>
      <c r="Q30" s="301">
        <f>SUM('表２１－２:表２１－３'!Q30)</f>
        <v>274135</v>
      </c>
      <c r="R30" s="158">
        <f t="shared" si="19"/>
        <v>-11344</v>
      </c>
      <c r="S30" s="292">
        <f t="shared" si="20"/>
        <v>-3.9736723191548236</v>
      </c>
      <c r="T30" s="300">
        <f>SUM('表２１－２:表２１－３'!T30)</f>
        <v>39500</v>
      </c>
      <c r="U30" s="301">
        <f>SUM('表２１－２:表２１－３'!U30)</f>
        <v>0</v>
      </c>
      <c r="V30" s="158">
        <f t="shared" si="21"/>
        <v>-39500</v>
      </c>
      <c r="W30" s="292">
        <f t="shared" si="22"/>
        <v>-100</v>
      </c>
      <c r="X30" s="300">
        <f>SUM('表２１－２:表２１－３'!X30)</f>
        <v>0</v>
      </c>
      <c r="Y30" s="301">
        <f>SUM('表２１－２:表２１－３'!Y30)</f>
        <v>0</v>
      </c>
      <c r="Z30" s="295">
        <f t="shared" si="10"/>
        <v>0</v>
      </c>
      <c r="AA30" s="260" t="e">
        <f t="shared" si="11"/>
        <v>#DIV/0!</v>
      </c>
    </row>
    <row r="31" spans="1:27" s="75" customFormat="1" ht="23.25" customHeight="1">
      <c r="A31" s="141"/>
      <c r="B31" s="138"/>
      <c r="C31" s="77" t="s">
        <v>193</v>
      </c>
      <c r="D31" s="296">
        <f t="shared" si="23"/>
        <v>0</v>
      </c>
      <c r="E31" s="297">
        <f t="shared" si="24"/>
        <v>1816</v>
      </c>
      <c r="F31" s="158">
        <f t="shared" si="12"/>
        <v>1816</v>
      </c>
      <c r="G31" s="292" t="e">
        <f t="shared" si="14"/>
        <v>#DIV/0!</v>
      </c>
      <c r="H31" s="300">
        <f>SUM('表２１－２:表２１－３'!H31)</f>
        <v>0</v>
      </c>
      <c r="I31" s="301">
        <f>SUM('表２１－２:表２１－３'!I31)</f>
        <v>0</v>
      </c>
      <c r="J31" s="158">
        <f t="shared" si="15"/>
        <v>0</v>
      </c>
      <c r="K31" s="292" t="e">
        <f t="shared" si="16"/>
        <v>#DIV/0!</v>
      </c>
      <c r="L31" s="300">
        <f>SUM('表２１－２:表２１－３'!L31)</f>
        <v>0</v>
      </c>
      <c r="M31" s="301">
        <f>SUM('表２１－２:表２１－３'!M31)</f>
        <v>0</v>
      </c>
      <c r="N31" s="158">
        <f t="shared" si="17"/>
        <v>0</v>
      </c>
      <c r="O31" s="292" t="e">
        <f t="shared" si="18"/>
        <v>#DIV/0!</v>
      </c>
      <c r="P31" s="300">
        <f>SUM('表２１－２:表２１－３'!P31)</f>
        <v>0</v>
      </c>
      <c r="Q31" s="301">
        <f>SUM('表２１－２:表２１－３'!Q31)</f>
        <v>1816</v>
      </c>
      <c r="R31" s="158">
        <f t="shared" si="19"/>
        <v>1816</v>
      </c>
      <c r="S31" s="292" t="e">
        <f t="shared" si="20"/>
        <v>#DIV/0!</v>
      </c>
      <c r="T31" s="300">
        <f>SUM('表２１－２:表２１－３'!T31)</f>
        <v>0</v>
      </c>
      <c r="U31" s="301">
        <f>SUM('表２１－２:表２１－３'!U31)</f>
        <v>0</v>
      </c>
      <c r="V31" s="158">
        <f t="shared" si="21"/>
        <v>0</v>
      </c>
      <c r="W31" s="292" t="e">
        <f t="shared" si="22"/>
        <v>#DIV/0!</v>
      </c>
      <c r="X31" s="300">
        <f>SUM('表２１－２:表２１－３'!X31)</f>
        <v>0</v>
      </c>
      <c r="Y31" s="301">
        <f>SUM('表２１－２:表２１－３'!Y31)</f>
        <v>0</v>
      </c>
      <c r="Z31" s="295">
        <f t="shared" si="10"/>
        <v>0</v>
      </c>
      <c r="AA31" s="260" t="e">
        <f t="shared" si="11"/>
        <v>#DIV/0!</v>
      </c>
    </row>
    <row r="32" spans="1:27" s="75" customFormat="1" ht="23.25" customHeight="1">
      <c r="A32" s="141"/>
      <c r="B32" s="138"/>
      <c r="C32" s="77" t="s">
        <v>194</v>
      </c>
      <c r="D32" s="296">
        <f t="shared" si="23"/>
        <v>1388519</v>
      </c>
      <c r="E32" s="297">
        <f t="shared" si="24"/>
        <v>783772</v>
      </c>
      <c r="F32" s="158">
        <f t="shared" si="12"/>
        <v>-604747</v>
      </c>
      <c r="G32" s="292">
        <f t="shared" si="14"/>
        <v>-43.55338313699704</v>
      </c>
      <c r="H32" s="300">
        <f>SUM('表２１－２:表２１－３'!H32)</f>
        <v>0</v>
      </c>
      <c r="I32" s="301">
        <f>SUM('表２１－２:表２１－３'!I32)</f>
        <v>0</v>
      </c>
      <c r="J32" s="158">
        <f t="shared" si="15"/>
        <v>0</v>
      </c>
      <c r="K32" s="292" t="e">
        <f t="shared" si="16"/>
        <v>#DIV/0!</v>
      </c>
      <c r="L32" s="300">
        <f>SUM('表２１－２:表２１－３'!L32)</f>
        <v>147244</v>
      </c>
      <c r="M32" s="301">
        <f>SUM('表２１－２:表２１－３'!M32)</f>
        <v>147431</v>
      </c>
      <c r="N32" s="158">
        <f t="shared" si="17"/>
        <v>187</v>
      </c>
      <c r="O32" s="292">
        <f t="shared" si="18"/>
        <v>0.1270000814973785</v>
      </c>
      <c r="P32" s="300">
        <f>SUM('表２１－２:表２１－３'!P32)</f>
        <v>1224956</v>
      </c>
      <c r="Q32" s="301">
        <f>SUM('表２１－２:表２１－３'!Q32)</f>
        <v>568321</v>
      </c>
      <c r="R32" s="158">
        <f t="shared" si="19"/>
        <v>-656635</v>
      </c>
      <c r="S32" s="292">
        <f t="shared" si="20"/>
        <v>-53.60478253912794</v>
      </c>
      <c r="T32" s="300">
        <f>SUM('表２１－２:表２１－３'!T32)</f>
        <v>0</v>
      </c>
      <c r="U32" s="301">
        <f>SUM('表２１－２:表２１－３'!U32)</f>
        <v>67900</v>
      </c>
      <c r="V32" s="158">
        <f t="shared" si="21"/>
        <v>67900</v>
      </c>
      <c r="W32" s="292" t="e">
        <f t="shared" si="22"/>
        <v>#DIV/0!</v>
      </c>
      <c r="X32" s="300">
        <f>SUM('表２１－２:表２１－３'!X32)</f>
        <v>0</v>
      </c>
      <c r="Y32" s="301">
        <f>SUM('表２１－２:表２１－３'!Y32)</f>
        <v>0</v>
      </c>
      <c r="Z32" s="295">
        <f t="shared" si="10"/>
        <v>0</v>
      </c>
      <c r="AA32" s="260" t="e">
        <f t="shared" si="11"/>
        <v>#DIV/0!</v>
      </c>
    </row>
    <row r="33" spans="1:27" s="75" customFormat="1" ht="23.25" customHeight="1">
      <c r="A33" s="141"/>
      <c r="B33" s="138"/>
      <c r="C33" s="77" t="s">
        <v>195</v>
      </c>
      <c r="D33" s="296">
        <f t="shared" si="23"/>
        <v>818405</v>
      </c>
      <c r="E33" s="297">
        <f t="shared" si="24"/>
        <v>1255082</v>
      </c>
      <c r="F33" s="158">
        <f t="shared" si="12"/>
        <v>436677</v>
      </c>
      <c r="G33" s="292">
        <f t="shared" si="14"/>
        <v>53.35707870797466</v>
      </c>
      <c r="H33" s="300">
        <f>SUM('表２１－２:表２１－３'!H33)</f>
        <v>27834</v>
      </c>
      <c r="I33" s="301">
        <f>SUM('表２１－２:表２１－３'!I33)</f>
        <v>323605</v>
      </c>
      <c r="J33" s="158">
        <f t="shared" si="15"/>
        <v>295771</v>
      </c>
      <c r="K33" s="292">
        <f t="shared" si="16"/>
        <v>1062.6248473090466</v>
      </c>
      <c r="L33" s="300">
        <f>SUM('表２１－２:表２１－３'!L33)</f>
        <v>0</v>
      </c>
      <c r="M33" s="301">
        <f>SUM('表２１－２:表２１－３'!M33)</f>
        <v>0</v>
      </c>
      <c r="N33" s="158">
        <f t="shared" si="17"/>
        <v>0</v>
      </c>
      <c r="O33" s="292" t="e">
        <f t="shared" si="18"/>
        <v>#DIV/0!</v>
      </c>
      <c r="P33" s="300">
        <f>SUM('表２１－２:表２１－３'!P33)</f>
        <v>586327</v>
      </c>
      <c r="Q33" s="301">
        <f>SUM('表２１－２:表２１－３'!Q33)</f>
        <v>731519</v>
      </c>
      <c r="R33" s="158">
        <f t="shared" si="19"/>
        <v>145192</v>
      </c>
      <c r="S33" s="292">
        <f t="shared" si="20"/>
        <v>24.762973562534217</v>
      </c>
      <c r="T33" s="300">
        <f>SUM('表２１－２:表２１－３'!T33)</f>
        <v>200944</v>
      </c>
      <c r="U33" s="301">
        <f>SUM('表２１－２:表２１－３'!U33)</f>
        <v>199958</v>
      </c>
      <c r="V33" s="158">
        <f t="shared" si="21"/>
        <v>-986</v>
      </c>
      <c r="W33" s="292">
        <f t="shared" si="22"/>
        <v>-0.49068397165379407</v>
      </c>
      <c r="X33" s="300">
        <f>SUM('表２１－２:表２１－３'!X33)</f>
        <v>3300</v>
      </c>
      <c r="Y33" s="301">
        <f>SUM('表２１－２:表２１－３'!Y33)</f>
        <v>0</v>
      </c>
      <c r="Z33" s="295">
        <f t="shared" si="10"/>
        <v>-3300</v>
      </c>
      <c r="AA33" s="260">
        <f t="shared" si="11"/>
        <v>-100</v>
      </c>
    </row>
    <row r="34" spans="1:27" s="75" customFormat="1" ht="23.25" customHeight="1">
      <c r="A34" s="141"/>
      <c r="B34" s="138"/>
      <c r="C34" s="78" t="s">
        <v>196</v>
      </c>
      <c r="D34" s="296">
        <f t="shared" si="23"/>
        <v>3736730</v>
      </c>
      <c r="E34" s="297">
        <f t="shared" si="24"/>
        <v>1926009</v>
      </c>
      <c r="F34" s="158">
        <f t="shared" si="12"/>
        <v>-1810721</v>
      </c>
      <c r="G34" s="292">
        <f t="shared" si="14"/>
        <v>-48.45736780554121</v>
      </c>
      <c r="H34" s="300">
        <f>SUM('表２１－２:表２１－３'!H34)</f>
        <v>35949</v>
      </c>
      <c r="I34" s="301">
        <f>SUM('表２１－２:表２１－３'!I34)</f>
        <v>41578</v>
      </c>
      <c r="J34" s="158">
        <f t="shared" si="15"/>
        <v>5629</v>
      </c>
      <c r="K34" s="292">
        <f t="shared" si="16"/>
        <v>15.658293693844058</v>
      </c>
      <c r="L34" s="300">
        <f>SUM('表２１－２:表２１－３'!L34)</f>
        <v>537483</v>
      </c>
      <c r="M34" s="301">
        <f>SUM('表２１－２:表２１－３'!M34)</f>
        <v>79986</v>
      </c>
      <c r="N34" s="158">
        <f t="shared" si="17"/>
        <v>-457497</v>
      </c>
      <c r="O34" s="292">
        <f t="shared" si="18"/>
        <v>-85.11841304748243</v>
      </c>
      <c r="P34" s="300">
        <f>SUM('表２１－２:表２１－３'!P34)</f>
        <v>3141458</v>
      </c>
      <c r="Q34" s="301">
        <f>SUM('表２１－２:表２１－３'!Q34)</f>
        <v>1793138</v>
      </c>
      <c r="R34" s="158">
        <f t="shared" si="19"/>
        <v>-1348320</v>
      </c>
      <c r="S34" s="292">
        <f t="shared" si="20"/>
        <v>-42.92019820096274</v>
      </c>
      <c r="T34" s="300">
        <f>SUM('表２１－２:表２１－３'!T34)</f>
        <v>4200</v>
      </c>
      <c r="U34" s="301">
        <f>SUM('表２１－２:表２１－３'!U34)</f>
        <v>6817</v>
      </c>
      <c r="V34" s="158">
        <f t="shared" si="21"/>
        <v>2617</v>
      </c>
      <c r="W34" s="292">
        <f t="shared" si="22"/>
        <v>62.30952380952382</v>
      </c>
      <c r="X34" s="300">
        <f>SUM('表２１－２:表２１－３'!X34)</f>
        <v>17640</v>
      </c>
      <c r="Y34" s="301">
        <f>SUM('表２１－２:表２１－３'!Y34)</f>
        <v>4490</v>
      </c>
      <c r="Z34" s="295">
        <f t="shared" si="10"/>
        <v>-13150</v>
      </c>
      <c r="AA34" s="260">
        <f t="shared" si="11"/>
        <v>-74.54648526077098</v>
      </c>
    </row>
    <row r="35" spans="1:27" s="75" customFormat="1" ht="23.25" customHeight="1">
      <c r="A35" s="141"/>
      <c r="B35" s="138"/>
      <c r="C35" s="77" t="s">
        <v>197</v>
      </c>
      <c r="D35" s="296">
        <f t="shared" si="23"/>
        <v>1022502</v>
      </c>
      <c r="E35" s="297">
        <f t="shared" si="24"/>
        <v>858657</v>
      </c>
      <c r="F35" s="158">
        <f t="shared" si="12"/>
        <v>-163845</v>
      </c>
      <c r="G35" s="292">
        <f t="shared" si="14"/>
        <v>-16.023929537546135</v>
      </c>
      <c r="H35" s="300">
        <f>SUM('表２１－２:表２１－３'!H35)</f>
        <v>343510</v>
      </c>
      <c r="I35" s="301">
        <f>SUM('表２１－２:表２１－３'!I35)</f>
        <v>196203</v>
      </c>
      <c r="J35" s="158">
        <f t="shared" si="15"/>
        <v>-147307</v>
      </c>
      <c r="K35" s="292">
        <f t="shared" si="16"/>
        <v>-42.882885505516576</v>
      </c>
      <c r="L35" s="300">
        <f>SUM('表２１－２:表２１－３'!L35)</f>
        <v>47748</v>
      </c>
      <c r="M35" s="301">
        <f>SUM('表２１－２:表２１－３'!M35)</f>
        <v>57772</v>
      </c>
      <c r="N35" s="158">
        <f t="shared" si="17"/>
        <v>10024</v>
      </c>
      <c r="O35" s="292">
        <f t="shared" si="18"/>
        <v>20.993549468040545</v>
      </c>
      <c r="P35" s="300">
        <f>SUM('表２１－２:表２１－３'!P35)</f>
        <v>619444</v>
      </c>
      <c r="Q35" s="301">
        <f>SUM('表２１－２:表２１－３'!Q35)</f>
        <v>563606</v>
      </c>
      <c r="R35" s="158">
        <f t="shared" si="19"/>
        <v>-55838</v>
      </c>
      <c r="S35" s="292">
        <f t="shared" si="20"/>
        <v>-9.014212745623494</v>
      </c>
      <c r="T35" s="300">
        <f>SUM('表２１－２:表２１－３'!T35)</f>
        <v>11800</v>
      </c>
      <c r="U35" s="301">
        <f>SUM('表２１－２:表２１－３'!U35)</f>
        <v>38300</v>
      </c>
      <c r="V35" s="158">
        <f t="shared" si="21"/>
        <v>26500</v>
      </c>
      <c r="W35" s="292">
        <f t="shared" si="22"/>
        <v>224.57627118644066</v>
      </c>
      <c r="X35" s="300">
        <f>SUM('表２１－２:表２１－３'!X35)</f>
        <v>0</v>
      </c>
      <c r="Y35" s="301">
        <f>SUM('表２１－２:表２１－３'!Y35)</f>
        <v>2776</v>
      </c>
      <c r="Z35" s="295">
        <f t="shared" si="10"/>
        <v>2776</v>
      </c>
      <c r="AA35" s="260" t="e">
        <f t="shared" si="11"/>
        <v>#DIV/0!</v>
      </c>
    </row>
    <row r="36" spans="1:27" s="75" customFormat="1" ht="23.25" customHeight="1">
      <c r="A36" s="141"/>
      <c r="B36" s="138"/>
      <c r="C36" s="77"/>
      <c r="D36" s="303"/>
      <c r="E36" s="304"/>
      <c r="F36" s="158"/>
      <c r="G36" s="291"/>
      <c r="H36" s="289"/>
      <c r="I36" s="290"/>
      <c r="J36" s="261"/>
      <c r="K36" s="292"/>
      <c r="L36" s="289"/>
      <c r="M36" s="290"/>
      <c r="N36" s="158"/>
      <c r="O36" s="292"/>
      <c r="P36" s="289"/>
      <c r="Q36" s="290"/>
      <c r="R36" s="158"/>
      <c r="S36" s="292"/>
      <c r="T36" s="289"/>
      <c r="U36" s="290"/>
      <c r="V36" s="158"/>
      <c r="W36" s="292"/>
      <c r="X36" s="289"/>
      <c r="Y36" s="290"/>
      <c r="Z36" s="295"/>
      <c r="AA36" s="260"/>
    </row>
    <row r="37" spans="1:27" s="75" customFormat="1" ht="23.25" customHeight="1">
      <c r="A37" s="141"/>
      <c r="B37" s="137" t="s">
        <v>295</v>
      </c>
      <c r="C37" s="76" t="s">
        <v>136</v>
      </c>
      <c r="D37" s="284">
        <f>H37+L37+P37+T37+X37</f>
        <v>11153080</v>
      </c>
      <c r="E37" s="285">
        <f>I37+M37+Q37+U37+Y37</f>
        <v>11401392</v>
      </c>
      <c r="F37" s="259">
        <f t="shared" si="12"/>
        <v>248312</v>
      </c>
      <c r="G37" s="286">
        <f>F37/D37*100</f>
        <v>2.226398447783034</v>
      </c>
      <c r="H37" s="284">
        <f>SUM('表２１－２:表２１－３'!H37)</f>
        <v>29926</v>
      </c>
      <c r="I37" s="285">
        <f>SUM('表２１－２:表２１－３'!I37)</f>
        <v>40635</v>
      </c>
      <c r="J37" s="259">
        <f>I37-H37</f>
        <v>10709</v>
      </c>
      <c r="K37" s="286">
        <f>J37/H37*100</f>
        <v>35.784936175900555</v>
      </c>
      <c r="L37" s="284">
        <f>SUM('表２１－２:表２１－３'!L37)</f>
        <v>4285299</v>
      </c>
      <c r="M37" s="285">
        <f>SUM('表２１－２:表２１－３'!M37)</f>
        <v>4272143</v>
      </c>
      <c r="N37" s="259">
        <f>M37-L37</f>
        <v>-13156</v>
      </c>
      <c r="O37" s="286">
        <f>N37/L37*100</f>
        <v>-0.30700308193197257</v>
      </c>
      <c r="P37" s="284">
        <f>SUM('表２１－２:表２１－３'!P37)</f>
        <v>6768769</v>
      </c>
      <c r="Q37" s="285">
        <f>SUM('表２１－２:表２１－３'!Q37)</f>
        <v>7020964</v>
      </c>
      <c r="R37" s="259">
        <f>Q37-P37</f>
        <v>252195</v>
      </c>
      <c r="S37" s="286">
        <f>R37/P37*100</f>
        <v>3.725862117616955</v>
      </c>
      <c r="T37" s="284">
        <f>SUM('表２１－２:表２１－３'!T37)</f>
        <v>68100</v>
      </c>
      <c r="U37" s="285">
        <f>SUM('表２１－２:表２１－３'!U37)</f>
        <v>64500</v>
      </c>
      <c r="V37" s="259">
        <f>U37-T37</f>
        <v>-3600</v>
      </c>
      <c r="W37" s="286">
        <f>V37/T37*100</f>
        <v>-5.286343612334802</v>
      </c>
      <c r="X37" s="284">
        <f>SUM('表２１－２:表２１－３'!X37)</f>
        <v>986</v>
      </c>
      <c r="Y37" s="285">
        <f>SUM('表２１－２:表２１－３'!Y37)</f>
        <v>3150</v>
      </c>
      <c r="Z37" s="287">
        <f t="shared" si="10"/>
        <v>2164</v>
      </c>
      <c r="AA37" s="288">
        <f t="shared" si="11"/>
        <v>219.47261663286005</v>
      </c>
    </row>
    <row r="38" spans="1:27" s="75" customFormat="1" ht="23.25" customHeight="1" thickBot="1">
      <c r="A38" s="136"/>
      <c r="B38" s="139"/>
      <c r="C38" s="79"/>
      <c r="D38" s="305"/>
      <c r="E38" s="306"/>
      <c r="F38" s="159"/>
      <c r="G38" s="307"/>
      <c r="H38" s="305"/>
      <c r="I38" s="306"/>
      <c r="J38" s="159"/>
      <c r="K38" s="307"/>
      <c r="L38" s="305"/>
      <c r="M38" s="306"/>
      <c r="N38" s="159"/>
      <c r="O38" s="307"/>
      <c r="P38" s="305"/>
      <c r="Q38" s="306"/>
      <c r="R38" s="159"/>
      <c r="S38" s="307"/>
      <c r="T38" s="305"/>
      <c r="U38" s="306"/>
      <c r="V38" s="159"/>
      <c r="W38" s="307"/>
      <c r="X38" s="305"/>
      <c r="Y38" s="306"/>
      <c r="Z38" s="159"/>
      <c r="AA38" s="308"/>
    </row>
    <row r="39" spans="1:28" ht="13.5">
      <c r="A39" s="142"/>
      <c r="B39" s="80"/>
      <c r="C39" s="80"/>
      <c r="D39" s="80"/>
      <c r="E39" s="80"/>
      <c r="F39" s="80"/>
      <c r="G39" s="80"/>
      <c r="H39" s="80"/>
      <c r="I39" s="80"/>
      <c r="J39" s="80"/>
      <c r="K39" s="80"/>
      <c r="L39" s="80"/>
      <c r="M39" s="80"/>
      <c r="N39" s="80"/>
      <c r="O39" s="80"/>
      <c r="P39" s="73"/>
      <c r="Q39" s="73"/>
      <c r="R39" s="73"/>
      <c r="S39" s="73"/>
      <c r="T39" s="73"/>
      <c r="U39" s="73"/>
      <c r="V39" s="73"/>
      <c r="W39" s="73"/>
      <c r="X39" s="73"/>
      <c r="Y39" s="73"/>
      <c r="Z39" s="73"/>
      <c r="AA39" s="73"/>
      <c r="AB39" s="73"/>
    </row>
    <row r="40" spans="1:28" ht="14.25" thickBot="1">
      <c r="A40" s="135"/>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row>
    <row r="41" spans="1:28" s="66" customFormat="1" ht="23.25" customHeight="1">
      <c r="A41" s="748" t="s">
        <v>166</v>
      </c>
      <c r="B41" s="749"/>
      <c r="C41" s="750"/>
      <c r="D41" s="744" t="s">
        <v>198</v>
      </c>
      <c r="E41" s="745"/>
      <c r="F41" s="745"/>
      <c r="G41" s="745"/>
      <c r="H41" s="81" t="s">
        <v>199</v>
      </c>
      <c r="I41" s="82"/>
      <c r="J41" s="82"/>
      <c r="K41" s="82"/>
      <c r="L41" s="82"/>
      <c r="M41" s="82"/>
      <c r="N41" s="82"/>
      <c r="O41" s="82"/>
      <c r="P41" s="82"/>
      <c r="Q41" s="82"/>
      <c r="R41" s="82"/>
      <c r="S41" s="83"/>
      <c r="T41" s="742" t="s">
        <v>200</v>
      </c>
      <c r="U41" s="742"/>
      <c r="V41" s="742"/>
      <c r="W41" s="743"/>
      <c r="AA41" s="265"/>
      <c r="AB41" s="265"/>
    </row>
    <row r="42" spans="1:23" s="66" customFormat="1" ht="23.25" customHeight="1">
      <c r="A42" s="751"/>
      <c r="B42" s="752"/>
      <c r="C42" s="753"/>
      <c r="D42" s="773" t="s">
        <v>288</v>
      </c>
      <c r="E42" s="774"/>
      <c r="F42" s="774"/>
      <c r="G42" s="775"/>
      <c r="H42" s="764" t="s">
        <v>201</v>
      </c>
      <c r="I42" s="776"/>
      <c r="J42" s="776"/>
      <c r="K42" s="776"/>
      <c r="L42" s="764" t="s">
        <v>23</v>
      </c>
      <c r="M42" s="765"/>
      <c r="N42" s="765"/>
      <c r="O42" s="766"/>
      <c r="P42" s="765" t="s">
        <v>25</v>
      </c>
      <c r="Q42" s="765"/>
      <c r="R42" s="765"/>
      <c r="S42" s="777"/>
      <c r="T42" s="746" t="s">
        <v>170</v>
      </c>
      <c r="U42" s="768" t="s">
        <v>171</v>
      </c>
      <c r="V42" s="769" t="s">
        <v>174</v>
      </c>
      <c r="W42" s="771" t="s">
        <v>173</v>
      </c>
    </row>
    <row r="43" spans="1:23" s="66" customFormat="1" ht="23.25" customHeight="1">
      <c r="A43" s="754"/>
      <c r="B43" s="755"/>
      <c r="C43" s="756"/>
      <c r="D43" s="69" t="s">
        <v>170</v>
      </c>
      <c r="E43" s="69" t="s">
        <v>171</v>
      </c>
      <c r="F43" s="69" t="s">
        <v>174</v>
      </c>
      <c r="G43" s="70" t="s">
        <v>173</v>
      </c>
      <c r="H43" s="72" t="s">
        <v>175</v>
      </c>
      <c r="I43" s="71" t="s">
        <v>171</v>
      </c>
      <c r="J43" s="69" t="s">
        <v>174</v>
      </c>
      <c r="K43" s="70" t="s">
        <v>173</v>
      </c>
      <c r="L43" s="71" t="s">
        <v>170</v>
      </c>
      <c r="M43" s="71" t="s">
        <v>171</v>
      </c>
      <c r="N43" s="69" t="s">
        <v>174</v>
      </c>
      <c r="O43" s="70" t="s">
        <v>173</v>
      </c>
      <c r="P43" s="71" t="s">
        <v>170</v>
      </c>
      <c r="Q43" s="71" t="s">
        <v>171</v>
      </c>
      <c r="R43" s="69" t="s">
        <v>174</v>
      </c>
      <c r="S43" s="84" t="s">
        <v>173</v>
      </c>
      <c r="T43" s="747"/>
      <c r="U43" s="747"/>
      <c r="V43" s="770"/>
      <c r="W43" s="772"/>
    </row>
    <row r="44" spans="1:23" ht="23.25" customHeight="1">
      <c r="A44" s="135"/>
      <c r="B44" s="73"/>
      <c r="C44" s="74"/>
      <c r="D44" s="276"/>
      <c r="E44" s="277"/>
      <c r="F44" s="278"/>
      <c r="G44" s="279"/>
      <c r="H44" s="276"/>
      <c r="I44" s="277"/>
      <c r="J44" s="278"/>
      <c r="K44" s="279"/>
      <c r="L44" s="276"/>
      <c r="M44" s="277"/>
      <c r="N44" s="278"/>
      <c r="O44" s="279"/>
      <c r="P44" s="276"/>
      <c r="Q44" s="277"/>
      <c r="R44" s="278"/>
      <c r="S44" s="309"/>
      <c r="T44" s="278"/>
      <c r="U44" s="278"/>
      <c r="V44" s="278"/>
      <c r="W44" s="283"/>
    </row>
    <row r="45" spans="1:23" ht="23.25" customHeight="1">
      <c r="A45" s="140" t="s">
        <v>176</v>
      </c>
      <c r="B45" s="137"/>
      <c r="C45" s="76"/>
      <c r="D45" s="284">
        <f>D47+D62+D74</f>
        <v>21931</v>
      </c>
      <c r="E45" s="310">
        <f>E47+E62+E74</f>
        <v>22068</v>
      </c>
      <c r="F45" s="259">
        <f>E45-D45</f>
        <v>137</v>
      </c>
      <c r="G45" s="286">
        <f>F45/D45*100</f>
        <v>0.6246865168026994</v>
      </c>
      <c r="H45" s="284">
        <f>H47+H62+H74</f>
        <v>158946224</v>
      </c>
      <c r="I45" s="285">
        <f>I47+I62+I74</f>
        <v>156505361</v>
      </c>
      <c r="J45" s="259">
        <f>I45-H45</f>
        <v>-2440863</v>
      </c>
      <c r="K45" s="286">
        <f>J45/H45*100</f>
        <v>-1.5356533414722704</v>
      </c>
      <c r="L45" s="284">
        <f>L47+L62+L74</f>
        <v>25515574</v>
      </c>
      <c r="M45" s="285">
        <f>M47+M62+M74</f>
        <v>21059981</v>
      </c>
      <c r="N45" s="259">
        <f>M45-L45</f>
        <v>-4455593</v>
      </c>
      <c r="O45" s="286">
        <f>N45/L45*100</f>
        <v>-17.46224874266987</v>
      </c>
      <c r="P45" s="284">
        <f>P47+P62+P74</f>
        <v>8888537</v>
      </c>
      <c r="Q45" s="285">
        <f>Q47+Q62+Q74</f>
        <v>10911630</v>
      </c>
      <c r="R45" s="259">
        <f>Q45-P45</f>
        <v>2023093</v>
      </c>
      <c r="S45" s="267">
        <f>R45/P45*100</f>
        <v>22.76069728910393</v>
      </c>
      <c r="T45" s="285">
        <f>T47+T62+T74</f>
        <v>6471915</v>
      </c>
      <c r="U45" s="285">
        <f>U47+U62+U74</f>
        <v>6501053</v>
      </c>
      <c r="V45" s="259">
        <f>U45-T45</f>
        <v>29138</v>
      </c>
      <c r="W45" s="288">
        <f>V45/T45*100</f>
        <v>0.45022222943286494</v>
      </c>
    </row>
    <row r="46" spans="1:23" ht="23.25" customHeight="1">
      <c r="A46" s="141"/>
      <c r="B46" s="138"/>
      <c r="C46" s="77"/>
      <c r="D46" s="289"/>
      <c r="E46" s="290"/>
      <c r="F46" s="158"/>
      <c r="G46" s="292"/>
      <c r="H46" s="303"/>
      <c r="I46" s="304"/>
      <c r="J46" s="158"/>
      <c r="K46" s="292"/>
      <c r="L46" s="303"/>
      <c r="M46" s="304"/>
      <c r="N46" s="158"/>
      <c r="O46" s="292"/>
      <c r="P46" s="303"/>
      <c r="Q46" s="304"/>
      <c r="R46" s="158"/>
      <c r="S46" s="311"/>
      <c r="T46" s="312"/>
      <c r="U46" s="312"/>
      <c r="V46" s="158"/>
      <c r="W46" s="260"/>
    </row>
    <row r="47" spans="1:24" ht="23.25" customHeight="1">
      <c r="A47" s="141"/>
      <c r="B47" s="137" t="s">
        <v>177</v>
      </c>
      <c r="C47" s="76" t="s">
        <v>136</v>
      </c>
      <c r="D47" s="313"/>
      <c r="E47" s="314"/>
      <c r="F47" s="315"/>
      <c r="G47" s="316"/>
      <c r="H47" s="284">
        <f>SUM(H48:H60)</f>
        <v>132235374</v>
      </c>
      <c r="I47" s="285">
        <f>SUM(I48:I60)</f>
        <v>132835739</v>
      </c>
      <c r="J47" s="259">
        <f aca="true" t="shared" si="25" ref="J47:J58">I47-H47</f>
        <v>600365</v>
      </c>
      <c r="K47" s="286">
        <f aca="true" t="shared" si="26" ref="K47:K58">J47/H47*100</f>
        <v>0.454012403670443</v>
      </c>
      <c r="L47" s="284">
        <f>SUM(L48:L60)</f>
        <v>20505946</v>
      </c>
      <c r="M47" s="285">
        <f>SUM(M48:M60)</f>
        <v>13443793</v>
      </c>
      <c r="N47" s="259">
        <f aca="true" t="shared" si="27" ref="N47:N58">M47-L47</f>
        <v>-7062153</v>
      </c>
      <c r="O47" s="286">
        <f aca="true" t="shared" si="28" ref="O47:O58">N47/L47*100</f>
        <v>-34.43953768336267</v>
      </c>
      <c r="P47" s="284">
        <f>SUM(P48:P60)</f>
        <v>7365905</v>
      </c>
      <c r="Q47" s="285">
        <f>SUM(Q48:Q60)</f>
        <v>9404248</v>
      </c>
      <c r="R47" s="259">
        <f aca="true" t="shared" si="29" ref="R47:R58">Q47-P47</f>
        <v>2038343</v>
      </c>
      <c r="S47" s="267">
        <f aca="true" t="shared" si="30" ref="S47:S58">R47/P47*100</f>
        <v>27.67267565899913</v>
      </c>
      <c r="T47" s="285">
        <f>SUM(T48:T60)</f>
        <v>3716766</v>
      </c>
      <c r="U47" s="285">
        <f>SUM(U48:U60)</f>
        <v>3624061</v>
      </c>
      <c r="V47" s="259">
        <f aca="true" t="shared" si="31" ref="V47:V58">U47-T47</f>
        <v>-92705</v>
      </c>
      <c r="W47" s="288">
        <f aca="true" t="shared" si="32" ref="W47:W58">V47/T47*100</f>
        <v>-2.494238270582544</v>
      </c>
      <c r="X47" s="274"/>
    </row>
    <row r="48" spans="1:23" ht="23.25" customHeight="1">
      <c r="A48" s="141"/>
      <c r="B48" s="138"/>
      <c r="C48" s="77" t="s">
        <v>178</v>
      </c>
      <c r="D48" s="313"/>
      <c r="E48" s="314"/>
      <c r="F48" s="315"/>
      <c r="G48" s="316"/>
      <c r="H48" s="300">
        <f>SUM('表２１－２:表２１－３'!H48)</f>
        <v>1837047</v>
      </c>
      <c r="I48" s="301">
        <f>SUM('表２１－２:表２１－３'!I48)</f>
        <v>1757534</v>
      </c>
      <c r="J48" s="158">
        <f t="shared" si="25"/>
        <v>-79513</v>
      </c>
      <c r="K48" s="292">
        <f t="shared" si="26"/>
        <v>-4.3283051549579294</v>
      </c>
      <c r="L48" s="300">
        <f>SUM('表２１－２:表２１－３'!L48)</f>
        <v>460120</v>
      </c>
      <c r="M48" s="301">
        <f>SUM('表２１－２:表２１－３'!M48)</f>
        <v>212529</v>
      </c>
      <c r="N48" s="158">
        <f t="shared" si="27"/>
        <v>-247591</v>
      </c>
      <c r="O48" s="292">
        <f t="shared" si="28"/>
        <v>-53.81009301921238</v>
      </c>
      <c r="P48" s="300">
        <f>SUM('表２１－２:表２１－３'!P48)</f>
        <v>73718</v>
      </c>
      <c r="Q48" s="301">
        <f>SUM('表２１－２:表２１－３'!Q48)</f>
        <v>70874</v>
      </c>
      <c r="R48" s="158">
        <f t="shared" si="29"/>
        <v>-2844</v>
      </c>
      <c r="S48" s="311">
        <f t="shared" si="30"/>
        <v>-3.8579451422990316</v>
      </c>
      <c r="T48" s="317">
        <f>SUM('表２１－２:表２１－３'!T48)</f>
        <v>128568</v>
      </c>
      <c r="U48" s="317">
        <f>SUM('表２１－２:表２１－３'!U48)</f>
        <v>127504</v>
      </c>
      <c r="V48" s="158">
        <f t="shared" si="31"/>
        <v>-1064</v>
      </c>
      <c r="W48" s="260">
        <f t="shared" si="32"/>
        <v>-0.8275776242922034</v>
      </c>
    </row>
    <row r="49" spans="1:23" ht="23.25" customHeight="1">
      <c r="A49" s="141"/>
      <c r="B49" s="138"/>
      <c r="C49" s="77" t="s">
        <v>179</v>
      </c>
      <c r="D49" s="313"/>
      <c r="E49" s="314"/>
      <c r="F49" s="315"/>
      <c r="G49" s="316"/>
      <c r="H49" s="300">
        <f>SUM('表２１－２:表２１－３'!H49)</f>
        <v>57061353</v>
      </c>
      <c r="I49" s="301">
        <f>SUM('表２１－２:表２１－３'!I49)</f>
        <v>57244767</v>
      </c>
      <c r="J49" s="158">
        <f t="shared" si="25"/>
        <v>183414</v>
      </c>
      <c r="K49" s="292">
        <f t="shared" si="26"/>
        <v>0.32143296707317826</v>
      </c>
      <c r="L49" s="300">
        <f>SUM('表２１－２:表２１－３'!L49)</f>
        <v>5323777</v>
      </c>
      <c r="M49" s="301">
        <f>SUM('表２１－２:表２１－３'!M49)</f>
        <v>7200693</v>
      </c>
      <c r="N49" s="158">
        <f t="shared" si="27"/>
        <v>1876916</v>
      </c>
      <c r="O49" s="292">
        <f t="shared" si="28"/>
        <v>35.25534596960016</v>
      </c>
      <c r="P49" s="300">
        <f>SUM('表２１－２:表２１－３'!P49)</f>
        <v>3202534</v>
      </c>
      <c r="Q49" s="301">
        <f>SUM('表２１－２:表２１－３'!Q49)</f>
        <v>3390212</v>
      </c>
      <c r="R49" s="158">
        <f t="shared" si="29"/>
        <v>187678</v>
      </c>
      <c r="S49" s="311">
        <f t="shared" si="30"/>
        <v>5.860296877410201</v>
      </c>
      <c r="T49" s="317">
        <f>SUM('表２１－２:表２１－３'!T49)</f>
        <v>60358</v>
      </c>
      <c r="U49" s="317">
        <f>SUM('表２１－２:表２１－３'!U49)</f>
        <v>61400</v>
      </c>
      <c r="V49" s="158">
        <f t="shared" si="31"/>
        <v>1042</v>
      </c>
      <c r="W49" s="260">
        <f t="shared" si="32"/>
        <v>1.7263660161039134</v>
      </c>
    </row>
    <row r="50" spans="1:23" ht="23.25" customHeight="1">
      <c r="A50" s="141"/>
      <c r="B50" s="138"/>
      <c r="C50" s="77" t="s">
        <v>180</v>
      </c>
      <c r="D50" s="313"/>
      <c r="E50" s="314"/>
      <c r="F50" s="315"/>
      <c r="G50" s="316"/>
      <c r="H50" s="300">
        <f>SUM('表２１－２:表２１－３'!H50)</f>
        <v>32813280</v>
      </c>
      <c r="I50" s="301">
        <f>SUM('表２１－２:表２１－３'!I50)</f>
        <v>33087518</v>
      </c>
      <c r="J50" s="158">
        <f t="shared" si="25"/>
        <v>274238</v>
      </c>
      <c r="K50" s="292">
        <f t="shared" si="26"/>
        <v>0.835753085336181</v>
      </c>
      <c r="L50" s="300">
        <f>SUM('表２１－２:表２１－３'!L50)</f>
        <v>7081850</v>
      </c>
      <c r="M50" s="301">
        <f>SUM('表２１－２:表２１－３'!M50)</f>
        <v>5038312</v>
      </c>
      <c r="N50" s="158">
        <f t="shared" si="27"/>
        <v>-2043538</v>
      </c>
      <c r="O50" s="292">
        <f t="shared" si="28"/>
        <v>-28.855991019295807</v>
      </c>
      <c r="P50" s="300">
        <f>SUM('表２１－２:表２１－３'!P50)</f>
        <v>2432807</v>
      </c>
      <c r="Q50" s="301">
        <f>SUM('表２１－２:表２１－３'!Q50)</f>
        <v>4090131</v>
      </c>
      <c r="R50" s="158">
        <f t="shared" si="29"/>
        <v>1657324</v>
      </c>
      <c r="S50" s="311">
        <f t="shared" si="30"/>
        <v>68.12394078116348</v>
      </c>
      <c r="T50" s="317">
        <f>SUM('表２１－２:表２１－３'!T50)</f>
        <v>43122</v>
      </c>
      <c r="U50" s="317">
        <f>SUM('表２１－２:表２１－３'!U50)</f>
        <v>33456</v>
      </c>
      <c r="V50" s="158">
        <f t="shared" si="31"/>
        <v>-9666</v>
      </c>
      <c r="W50" s="260">
        <f t="shared" si="32"/>
        <v>-22.41547238068735</v>
      </c>
    </row>
    <row r="51" spans="1:23" ht="23.25" customHeight="1">
      <c r="A51" s="141"/>
      <c r="B51" s="138"/>
      <c r="C51" s="77" t="s">
        <v>267</v>
      </c>
      <c r="D51" s="313"/>
      <c r="E51" s="314"/>
      <c r="F51" s="315"/>
      <c r="G51" s="316"/>
      <c r="H51" s="300">
        <f>SUM('表２１－２:表２１－３'!H51)</f>
        <v>9131376</v>
      </c>
      <c r="I51" s="301">
        <f>SUM('表２１－２:表２１－３'!I51)</f>
        <v>9258468</v>
      </c>
      <c r="J51" s="158">
        <f t="shared" si="25"/>
        <v>127092</v>
      </c>
      <c r="K51" s="292">
        <f t="shared" si="26"/>
        <v>1.3918165235995101</v>
      </c>
      <c r="L51" s="300">
        <f>SUM('表２１－２:表２１－３'!L51)</f>
        <v>50636</v>
      </c>
      <c r="M51" s="301">
        <f>SUM('表２１－２:表２１－３'!M51)</f>
        <v>620749</v>
      </c>
      <c r="N51" s="158">
        <f t="shared" si="27"/>
        <v>570113</v>
      </c>
      <c r="O51" s="292">
        <f t="shared" si="28"/>
        <v>1125.9044948258156</v>
      </c>
      <c r="P51" s="300">
        <f>SUM('表２１－２:表２１－３'!P51)</f>
        <v>109160</v>
      </c>
      <c r="Q51" s="301">
        <f>SUM('表２１－２:表２１－３'!Q51)</f>
        <v>152640</v>
      </c>
      <c r="R51" s="158">
        <f t="shared" si="29"/>
        <v>43480</v>
      </c>
      <c r="S51" s="311">
        <f t="shared" si="30"/>
        <v>39.8314400879443</v>
      </c>
      <c r="T51" s="317">
        <f>SUM('表２１－２:表２１－３'!T51)</f>
        <v>1672</v>
      </c>
      <c r="U51" s="317">
        <f>SUM('表２１－２:表２１－３'!U51)</f>
        <v>1786</v>
      </c>
      <c r="V51" s="158">
        <f t="shared" si="31"/>
        <v>114</v>
      </c>
      <c r="W51" s="260">
        <f t="shared" si="32"/>
        <v>6.8181818181818175</v>
      </c>
    </row>
    <row r="52" spans="1:23" ht="23.25" customHeight="1">
      <c r="A52" s="141"/>
      <c r="B52" s="138"/>
      <c r="C52" s="77" t="s">
        <v>181</v>
      </c>
      <c r="D52" s="313"/>
      <c r="E52" s="314"/>
      <c r="F52" s="315"/>
      <c r="G52" s="316"/>
      <c r="H52" s="300">
        <f>SUM('表２１－２:表２１－３'!H52)</f>
        <v>27486875</v>
      </c>
      <c r="I52" s="301">
        <f>SUM('表２１－２:表２１－３'!I52)</f>
        <v>27363886</v>
      </c>
      <c r="J52" s="158">
        <f t="shared" si="25"/>
        <v>-122989</v>
      </c>
      <c r="K52" s="292">
        <f t="shared" si="26"/>
        <v>-0.4474462811796539</v>
      </c>
      <c r="L52" s="300">
        <f>SUM('表２１－２:表２１－３'!L52)</f>
        <v>7385893</v>
      </c>
      <c r="M52" s="301">
        <f>SUM('表２１－２:表２１－３'!M52)</f>
        <v>355120</v>
      </c>
      <c r="N52" s="158">
        <f t="shared" si="27"/>
        <v>-7030773</v>
      </c>
      <c r="O52" s="292">
        <f t="shared" si="28"/>
        <v>-95.19191518209105</v>
      </c>
      <c r="P52" s="300">
        <f>SUM('表２１－２:表２１－３'!P52)</f>
        <v>1532022</v>
      </c>
      <c r="Q52" s="301">
        <f>SUM('表２１－２:表２１－３'!Q52)</f>
        <v>1663138</v>
      </c>
      <c r="R52" s="158">
        <f t="shared" si="29"/>
        <v>131116</v>
      </c>
      <c r="S52" s="311">
        <f t="shared" si="30"/>
        <v>8.558362738916282</v>
      </c>
      <c r="T52" s="317">
        <f>SUM('表２１－２:表２１－３'!T52)</f>
        <v>3210115</v>
      </c>
      <c r="U52" s="317">
        <f>SUM('表２１－２:表２１－３'!U52)</f>
        <v>3123446</v>
      </c>
      <c r="V52" s="158">
        <f t="shared" si="31"/>
        <v>-86669</v>
      </c>
      <c r="W52" s="260">
        <f t="shared" si="32"/>
        <v>-2.699872122961327</v>
      </c>
    </row>
    <row r="53" spans="1:23" ht="23.25" customHeight="1">
      <c r="A53" s="141"/>
      <c r="B53" s="138"/>
      <c r="C53" s="77" t="s">
        <v>182</v>
      </c>
      <c r="D53" s="313"/>
      <c r="E53" s="314"/>
      <c r="F53" s="315"/>
      <c r="G53" s="316"/>
      <c r="H53" s="300">
        <f>SUM('表２１－２:表２１－３'!H53)</f>
        <v>904567</v>
      </c>
      <c r="I53" s="301">
        <f>SUM('表２１－２:表２１－３'!I53)</f>
        <v>873653</v>
      </c>
      <c r="J53" s="158">
        <f t="shared" si="25"/>
        <v>-30914</v>
      </c>
      <c r="K53" s="292">
        <f t="shared" si="26"/>
        <v>-3.417546737831471</v>
      </c>
      <c r="L53" s="300">
        <f>SUM('表２１－２:表２１－３'!L53)</f>
        <v>359</v>
      </c>
      <c r="M53" s="301">
        <f>SUM('表２１－２:表２１－３'!M53)</f>
        <v>4448</v>
      </c>
      <c r="N53" s="158">
        <f t="shared" si="27"/>
        <v>4089</v>
      </c>
      <c r="O53" s="292">
        <f t="shared" si="28"/>
        <v>1138.9972144846797</v>
      </c>
      <c r="P53" s="300">
        <f>SUM('表２１－２:表２１－３'!P53)</f>
        <v>0</v>
      </c>
      <c r="Q53" s="301">
        <f>SUM('表２１－２:表２１－３'!Q53)</f>
        <v>0</v>
      </c>
      <c r="R53" s="158">
        <f t="shared" si="29"/>
        <v>0</v>
      </c>
      <c r="S53" s="311" t="e">
        <f t="shared" si="30"/>
        <v>#DIV/0!</v>
      </c>
      <c r="T53" s="317">
        <f>SUM('表２１－２:表２１－３'!T53)</f>
        <v>12733</v>
      </c>
      <c r="U53" s="317">
        <f>SUM('表２１－２:表２１－３'!U53)</f>
        <v>12561</v>
      </c>
      <c r="V53" s="158">
        <f t="shared" si="31"/>
        <v>-172</v>
      </c>
      <c r="W53" s="260">
        <f t="shared" si="32"/>
        <v>-1.3508207021126208</v>
      </c>
    </row>
    <row r="54" spans="1:23" ht="23.25" customHeight="1">
      <c r="A54" s="141"/>
      <c r="B54" s="138"/>
      <c r="C54" s="77" t="s">
        <v>183</v>
      </c>
      <c r="D54" s="313"/>
      <c r="E54" s="314"/>
      <c r="F54" s="315"/>
      <c r="G54" s="316"/>
      <c r="H54" s="300">
        <f>SUM('表２１－２:表２１－３'!H54)</f>
        <v>182081</v>
      </c>
      <c r="I54" s="301">
        <f>SUM('表２１－２:表２１－３'!I54)</f>
        <v>177366</v>
      </c>
      <c r="J54" s="158">
        <f t="shared" si="25"/>
        <v>-4715</v>
      </c>
      <c r="K54" s="292">
        <f t="shared" si="26"/>
        <v>-2.5895068678225623</v>
      </c>
      <c r="L54" s="300">
        <f>SUM('表２１－２:表２１－３'!L54)</f>
        <v>0</v>
      </c>
      <c r="M54" s="301">
        <f>SUM('表２１－２:表２１－３'!M54)</f>
        <v>0</v>
      </c>
      <c r="N54" s="158">
        <f t="shared" si="27"/>
        <v>0</v>
      </c>
      <c r="O54" s="292" t="e">
        <f t="shared" si="28"/>
        <v>#DIV/0!</v>
      </c>
      <c r="P54" s="300">
        <f>SUM('表２１－２:表２１－３'!P54)</f>
        <v>0</v>
      </c>
      <c r="Q54" s="301">
        <f>SUM('表２１－２:表２１－３'!Q54)</f>
        <v>0</v>
      </c>
      <c r="R54" s="158">
        <f t="shared" si="29"/>
        <v>0</v>
      </c>
      <c r="S54" s="311" t="e">
        <f t="shared" si="30"/>
        <v>#DIV/0!</v>
      </c>
      <c r="T54" s="317">
        <f>SUM('表２１－２:表２１－３'!T54)</f>
        <v>3768</v>
      </c>
      <c r="U54" s="317">
        <f>SUM('表２１－２:表２１－３'!U54)</f>
        <v>3496</v>
      </c>
      <c r="V54" s="158">
        <f t="shared" si="31"/>
        <v>-272</v>
      </c>
      <c r="W54" s="260">
        <f t="shared" si="32"/>
        <v>-7.218683651804671</v>
      </c>
    </row>
    <row r="55" spans="1:23" ht="23.25" customHeight="1">
      <c r="A55" s="141"/>
      <c r="B55" s="138"/>
      <c r="C55" s="77" t="s">
        <v>39</v>
      </c>
      <c r="D55" s="313"/>
      <c r="E55" s="314"/>
      <c r="F55" s="315"/>
      <c r="G55" s="316"/>
      <c r="H55" s="300">
        <f>SUM('表２１－２:表２１－３'!H55)</f>
        <v>2025093</v>
      </c>
      <c r="I55" s="301">
        <f>SUM('表２１－２:表２１－３'!I55)</f>
        <v>2191825</v>
      </c>
      <c r="J55" s="158">
        <f t="shared" si="25"/>
        <v>166732</v>
      </c>
      <c r="K55" s="292">
        <f t="shared" si="26"/>
        <v>8.233300890378862</v>
      </c>
      <c r="L55" s="300">
        <f>SUM('表２１－２:表２１－３'!L55)</f>
        <v>194977</v>
      </c>
      <c r="M55" s="301">
        <f>SUM('表２１－２:表２１－３'!M55)</f>
        <v>2525</v>
      </c>
      <c r="N55" s="158">
        <f t="shared" si="27"/>
        <v>-192452</v>
      </c>
      <c r="O55" s="292">
        <f t="shared" si="28"/>
        <v>-98.70497545864384</v>
      </c>
      <c r="P55" s="300">
        <f>SUM('表２１－２:表２１－３'!P55)</f>
        <v>15664</v>
      </c>
      <c r="Q55" s="301">
        <f>SUM('表２１－２:表２１－３'!Q55)</f>
        <v>36447</v>
      </c>
      <c r="R55" s="158">
        <f t="shared" si="29"/>
        <v>20783</v>
      </c>
      <c r="S55" s="311">
        <f t="shared" si="30"/>
        <v>132.6800306435138</v>
      </c>
      <c r="T55" s="317">
        <f>SUM('表２１－２:表２１－３'!T55)</f>
        <v>169453</v>
      </c>
      <c r="U55" s="317">
        <f>SUM('表２１－２:表２１－３'!U55)</f>
        <v>169140</v>
      </c>
      <c r="V55" s="158">
        <f t="shared" si="31"/>
        <v>-313</v>
      </c>
      <c r="W55" s="260">
        <f t="shared" si="32"/>
        <v>-0.18471198503419828</v>
      </c>
    </row>
    <row r="56" spans="1:23" ht="23.25" customHeight="1">
      <c r="A56" s="141"/>
      <c r="B56" s="138"/>
      <c r="C56" s="77" t="s">
        <v>184</v>
      </c>
      <c r="D56" s="313"/>
      <c r="E56" s="314"/>
      <c r="F56" s="315"/>
      <c r="G56" s="316"/>
      <c r="H56" s="300">
        <f>SUM('表２１－２:表２１－３'!H56)</f>
        <v>188221</v>
      </c>
      <c r="I56" s="301">
        <f>SUM('表２１－２:表２１－３'!I56)</f>
        <v>186905</v>
      </c>
      <c r="J56" s="158">
        <f t="shared" si="25"/>
        <v>-1316</v>
      </c>
      <c r="K56" s="292">
        <f t="shared" si="26"/>
        <v>-0.6991780938365006</v>
      </c>
      <c r="L56" s="300">
        <f>SUM('表２１－２:表２１－３'!L56)</f>
        <v>0</v>
      </c>
      <c r="M56" s="301">
        <f>SUM('表２１－２:表２１－３'!M56)</f>
        <v>5982</v>
      </c>
      <c r="N56" s="158">
        <f t="shared" si="27"/>
        <v>5982</v>
      </c>
      <c r="O56" s="292" t="e">
        <f t="shared" si="28"/>
        <v>#DIV/0!</v>
      </c>
      <c r="P56" s="300">
        <f>SUM('表２１－２:表２１－３'!P56)</f>
        <v>0</v>
      </c>
      <c r="Q56" s="301">
        <f>SUM('表２１－２:表２１－３'!Q56)</f>
        <v>0</v>
      </c>
      <c r="R56" s="158">
        <f t="shared" si="29"/>
        <v>0</v>
      </c>
      <c r="S56" s="311" t="e">
        <f t="shared" si="30"/>
        <v>#DIV/0!</v>
      </c>
      <c r="T56" s="317">
        <f>SUM('表２１－２:表２１－３'!T56)</f>
        <v>23356</v>
      </c>
      <c r="U56" s="317">
        <f>SUM('表２１－２:表２１－３'!U56)</f>
        <v>21207</v>
      </c>
      <c r="V56" s="158">
        <f t="shared" si="31"/>
        <v>-2149</v>
      </c>
      <c r="W56" s="260">
        <f t="shared" si="32"/>
        <v>-9.201061825655078</v>
      </c>
    </row>
    <row r="57" spans="1:23" ht="23.25" customHeight="1">
      <c r="A57" s="141"/>
      <c r="B57" s="138"/>
      <c r="C57" s="77" t="s">
        <v>185</v>
      </c>
      <c r="D57" s="313"/>
      <c r="E57" s="314"/>
      <c r="F57" s="315"/>
      <c r="G57" s="316"/>
      <c r="H57" s="300">
        <f>SUM('表２１－２:表２１－３'!H57)</f>
        <v>0</v>
      </c>
      <c r="I57" s="301">
        <f>SUM('表２１－２:表２１－３'!I57)</f>
        <v>0</v>
      </c>
      <c r="J57" s="158">
        <f t="shared" si="25"/>
        <v>0</v>
      </c>
      <c r="K57" s="292" t="e">
        <f t="shared" si="26"/>
        <v>#DIV/0!</v>
      </c>
      <c r="L57" s="300">
        <f>SUM('表２１－２:表２１－３'!L57)</f>
        <v>0</v>
      </c>
      <c r="M57" s="301">
        <f>SUM('表２１－２:表２１－３'!M57)</f>
        <v>0</v>
      </c>
      <c r="N57" s="158">
        <f t="shared" si="27"/>
        <v>0</v>
      </c>
      <c r="O57" s="292" t="e">
        <f t="shared" si="28"/>
        <v>#DIV/0!</v>
      </c>
      <c r="P57" s="300">
        <f>SUM('表２１－２:表２１－３'!P57)</f>
        <v>0</v>
      </c>
      <c r="Q57" s="301">
        <f>SUM('表２１－２:表２１－３'!Q57)</f>
        <v>0</v>
      </c>
      <c r="R57" s="158">
        <f t="shared" si="29"/>
        <v>0</v>
      </c>
      <c r="S57" s="311" t="e">
        <f t="shared" si="30"/>
        <v>#DIV/0!</v>
      </c>
      <c r="T57" s="317">
        <f>SUM('表２１－２:表２１－３'!T57)</f>
        <v>0</v>
      </c>
      <c r="U57" s="317">
        <f>SUM('表２１－２:表２１－３'!U57)</f>
        <v>0</v>
      </c>
      <c r="V57" s="158">
        <f t="shared" si="31"/>
        <v>0</v>
      </c>
      <c r="W57" s="260" t="e">
        <f t="shared" si="32"/>
        <v>#DIV/0!</v>
      </c>
    </row>
    <row r="58" spans="1:23" ht="23.25" customHeight="1">
      <c r="A58" s="141"/>
      <c r="B58" s="138"/>
      <c r="C58" s="77" t="s">
        <v>186</v>
      </c>
      <c r="D58" s="313"/>
      <c r="E58" s="314"/>
      <c r="F58" s="315"/>
      <c r="G58" s="316"/>
      <c r="H58" s="300">
        <f>SUM('表２１－２:表２１－３'!H58)</f>
        <v>0</v>
      </c>
      <c r="I58" s="301">
        <f>SUM('表２１－２:表２１－３'!I58)</f>
        <v>0</v>
      </c>
      <c r="J58" s="158">
        <f t="shared" si="25"/>
        <v>0</v>
      </c>
      <c r="K58" s="292" t="e">
        <f t="shared" si="26"/>
        <v>#DIV/0!</v>
      </c>
      <c r="L58" s="300">
        <f>SUM('表２１－２:表２１－３'!L58)</f>
        <v>0</v>
      </c>
      <c r="M58" s="301">
        <f>SUM('表２１－２:表２１－３'!M58)</f>
        <v>0</v>
      </c>
      <c r="N58" s="158">
        <f t="shared" si="27"/>
        <v>0</v>
      </c>
      <c r="O58" s="292" t="e">
        <f t="shared" si="28"/>
        <v>#DIV/0!</v>
      </c>
      <c r="P58" s="300">
        <f>SUM('表２１－２:表２１－３'!P58)</f>
        <v>0</v>
      </c>
      <c r="Q58" s="301">
        <f>SUM('表２１－２:表２１－３'!Q58)</f>
        <v>0</v>
      </c>
      <c r="R58" s="158">
        <f t="shared" si="29"/>
        <v>0</v>
      </c>
      <c r="S58" s="311" t="e">
        <f t="shared" si="30"/>
        <v>#DIV/0!</v>
      </c>
      <c r="T58" s="317">
        <f>SUM('表２１－２:表２１－３'!T58)</f>
        <v>0</v>
      </c>
      <c r="U58" s="317">
        <f>SUM('表２１－２:表２１－３'!U58)</f>
        <v>0</v>
      </c>
      <c r="V58" s="158">
        <f t="shared" si="31"/>
        <v>0</v>
      </c>
      <c r="W58" s="260" t="e">
        <f t="shared" si="32"/>
        <v>#DIV/0!</v>
      </c>
    </row>
    <row r="59" spans="1:23" ht="23.25" customHeight="1">
      <c r="A59" s="141"/>
      <c r="B59" s="138"/>
      <c r="C59" s="77" t="s">
        <v>346</v>
      </c>
      <c r="D59" s="313"/>
      <c r="E59" s="314"/>
      <c r="F59" s="315"/>
      <c r="G59" s="316"/>
      <c r="H59" s="300">
        <f>SUM('表２１－２:表２１－３'!H59)</f>
        <v>605481</v>
      </c>
      <c r="I59" s="301">
        <f>SUM('表２１－２:表２１－３'!I59)</f>
        <v>693817</v>
      </c>
      <c r="J59" s="158">
        <f>I59-H59</f>
        <v>88336</v>
      </c>
      <c r="K59" s="292">
        <f>J59/H59*100</f>
        <v>14.589392565580091</v>
      </c>
      <c r="L59" s="300">
        <f>SUM('表２１－２:表２１－３'!L59)</f>
        <v>8334</v>
      </c>
      <c r="M59" s="301">
        <f>SUM('表２１－２:表２１－３'!M59)</f>
        <v>3435</v>
      </c>
      <c r="N59" s="158">
        <f>M59-L59</f>
        <v>-4899</v>
      </c>
      <c r="O59" s="292">
        <f>N59/L59*100</f>
        <v>-58.7832973362131</v>
      </c>
      <c r="P59" s="300">
        <f>SUM('表２１－２:表２１－３'!P59)</f>
        <v>0</v>
      </c>
      <c r="Q59" s="301">
        <f>SUM('表２１－２:表２１－３'!Q59)</f>
        <v>806</v>
      </c>
      <c r="R59" s="158">
        <f>Q59-P59</f>
        <v>806</v>
      </c>
      <c r="S59" s="311" t="e">
        <f>R59/P59*100</f>
        <v>#DIV/0!</v>
      </c>
      <c r="T59" s="317">
        <f>SUM('表２１－２:表２１－３'!T59)</f>
        <v>63621</v>
      </c>
      <c r="U59" s="317">
        <f>SUM('表２１－２:表２１－３'!U59)</f>
        <v>70065</v>
      </c>
      <c r="V59" s="158">
        <f>U59-T59</f>
        <v>6444</v>
      </c>
      <c r="W59" s="260">
        <f>V59/T59*100</f>
        <v>10.128731079360588</v>
      </c>
    </row>
    <row r="60" spans="1:23" ht="23.25" customHeight="1">
      <c r="A60" s="141"/>
      <c r="B60" s="138"/>
      <c r="C60" s="77" t="s">
        <v>345</v>
      </c>
      <c r="D60" s="313"/>
      <c r="E60" s="314"/>
      <c r="F60" s="315"/>
      <c r="G60" s="316"/>
      <c r="H60" s="300">
        <f>SUM('表２１－２:表２１－３'!H60)</f>
        <v>0</v>
      </c>
      <c r="I60" s="301">
        <f>SUM('表２１－２:表２１－３'!I60)</f>
        <v>0</v>
      </c>
      <c r="J60" s="158">
        <f>I60-H60</f>
        <v>0</v>
      </c>
      <c r="K60" s="292" t="e">
        <f>J60/H60*100</f>
        <v>#DIV/0!</v>
      </c>
      <c r="L60" s="300">
        <f>SUM('表２１－２:表２１－３'!L60)</f>
        <v>0</v>
      </c>
      <c r="M60" s="301">
        <f>SUM('表２１－２:表２１－３'!M60)</f>
        <v>0</v>
      </c>
      <c r="N60" s="158">
        <f>M60-L60</f>
        <v>0</v>
      </c>
      <c r="O60" s="292" t="e">
        <f>N60/L60*100</f>
        <v>#DIV/0!</v>
      </c>
      <c r="P60" s="300">
        <f>SUM('表２１－２:表２１－３'!P60)</f>
        <v>0</v>
      </c>
      <c r="Q60" s="301">
        <f>SUM('表２１－２:表２１－３'!Q60)</f>
        <v>0</v>
      </c>
      <c r="R60" s="158">
        <f>Q60-P60</f>
        <v>0</v>
      </c>
      <c r="S60" s="311" t="e">
        <f>R60/P60*100</f>
        <v>#DIV/0!</v>
      </c>
      <c r="T60" s="317">
        <f>SUM('表２１－２:表２１－３'!T60)</f>
        <v>0</v>
      </c>
      <c r="U60" s="317">
        <f>SUM('表２１－２:表２１－３'!U60)</f>
        <v>0</v>
      </c>
      <c r="V60" s="158">
        <f>U60-T60</f>
        <v>0</v>
      </c>
      <c r="W60" s="260" t="e">
        <f>V60/T60*100</f>
        <v>#DIV/0!</v>
      </c>
    </row>
    <row r="61" spans="1:23" ht="23.25" customHeight="1">
      <c r="A61" s="141"/>
      <c r="B61" s="138"/>
      <c r="C61" s="77"/>
      <c r="D61" s="289"/>
      <c r="E61" s="290"/>
      <c r="F61" s="261"/>
      <c r="G61" s="294"/>
      <c r="H61" s="289"/>
      <c r="I61" s="290"/>
      <c r="J61" s="158"/>
      <c r="K61" s="292"/>
      <c r="L61" s="303"/>
      <c r="M61" s="304"/>
      <c r="N61" s="158"/>
      <c r="O61" s="292"/>
      <c r="P61" s="303"/>
      <c r="Q61" s="304"/>
      <c r="R61" s="158"/>
      <c r="S61" s="311"/>
      <c r="T61" s="312"/>
      <c r="U61" s="312"/>
      <c r="V61" s="158"/>
      <c r="W61" s="260"/>
    </row>
    <row r="62" spans="1:24" ht="23.25" customHeight="1">
      <c r="A62" s="141"/>
      <c r="B62" s="137" t="s">
        <v>294</v>
      </c>
      <c r="C62" s="76" t="s">
        <v>136</v>
      </c>
      <c r="D62" s="318">
        <f>SUM(D63:D72)</f>
        <v>21931</v>
      </c>
      <c r="E62" s="318">
        <f>SUM(E63:E72)</f>
        <v>22068</v>
      </c>
      <c r="F62" s="259">
        <f>E62-D62</f>
        <v>137</v>
      </c>
      <c r="G62" s="286">
        <f aca="true" t="shared" si="33" ref="G62:G72">F62/D62*100</f>
        <v>0.6246865168026994</v>
      </c>
      <c r="H62" s="284">
        <f>SUM(H63:H72)</f>
        <v>15685243</v>
      </c>
      <c r="I62" s="285">
        <f>SUM(I63:I72)</f>
        <v>12429421</v>
      </c>
      <c r="J62" s="259">
        <f aca="true" t="shared" si="34" ref="J62:J72">I62-H62</f>
        <v>-3255822</v>
      </c>
      <c r="K62" s="286">
        <f aca="true" t="shared" si="35" ref="K62:K72">J62/H62*100</f>
        <v>-20.7572302195127</v>
      </c>
      <c r="L62" s="284">
        <f>SUM(L63:L72)</f>
        <v>4910062</v>
      </c>
      <c r="M62" s="285">
        <f>SUM(M63:M72)</f>
        <v>7475027</v>
      </c>
      <c r="N62" s="259">
        <f aca="true" t="shared" si="36" ref="N62:N72">M62-L62</f>
        <v>2564965</v>
      </c>
      <c r="O62" s="286">
        <f aca="true" t="shared" si="37" ref="O62:O72">N62/L62*100</f>
        <v>52.23895339814446</v>
      </c>
      <c r="P62" s="284">
        <f>SUM(P63:P72)</f>
        <v>1494725</v>
      </c>
      <c r="Q62" s="285">
        <f>SUM(Q63:Q72)</f>
        <v>1487352</v>
      </c>
      <c r="R62" s="259">
        <f aca="true" t="shared" si="38" ref="R62:R72">Q62-P62</f>
        <v>-7373</v>
      </c>
      <c r="S62" s="267">
        <f aca="true" t="shared" si="39" ref="S62:S72">R62/P62*100</f>
        <v>-0.4932679924400809</v>
      </c>
      <c r="T62" s="318">
        <f>SUM('表２１－２:表２１－３'!T62)</f>
        <v>779462</v>
      </c>
      <c r="U62" s="318">
        <f>SUM('表２１－２:表２１－３'!U62)</f>
        <v>717096</v>
      </c>
      <c r="V62" s="259">
        <f>U62-T62</f>
        <v>-62366</v>
      </c>
      <c r="W62" s="288">
        <f>V62/T62*100</f>
        <v>-8.001159774305867</v>
      </c>
      <c r="X62" s="274"/>
    </row>
    <row r="63" spans="1:23" ht="23.25" customHeight="1">
      <c r="A63" s="141"/>
      <c r="B63" s="138"/>
      <c r="C63" s="77" t="s">
        <v>188</v>
      </c>
      <c r="D63" s="317">
        <f>SUM('表２１－２:表２１－３'!D63)</f>
        <v>5094</v>
      </c>
      <c r="E63" s="317">
        <f>SUM('表２１－２:表２１－３'!E63)</f>
        <v>21948</v>
      </c>
      <c r="F63" s="158">
        <f aca="true" t="shared" si="40" ref="F63:F72">E63-D63</f>
        <v>16854</v>
      </c>
      <c r="G63" s="292">
        <f t="shared" si="33"/>
        <v>330.8598351001178</v>
      </c>
      <c r="H63" s="300">
        <f>SUM('表２１－２:表２１－３'!H63)</f>
        <v>3795905</v>
      </c>
      <c r="I63" s="301">
        <f>SUM('表２１－２:表２１－３'!I63)</f>
        <v>3851900</v>
      </c>
      <c r="J63" s="158">
        <f t="shared" si="34"/>
        <v>55995</v>
      </c>
      <c r="K63" s="292">
        <f t="shared" si="35"/>
        <v>1.475142291495704</v>
      </c>
      <c r="L63" s="300">
        <f>SUM('表２１－２:表２１－３'!L63)</f>
        <v>1098165</v>
      </c>
      <c r="M63" s="301">
        <f>SUM('表２１－２:表２１－３'!M63)</f>
        <v>1954598</v>
      </c>
      <c r="N63" s="158">
        <f t="shared" si="36"/>
        <v>856433</v>
      </c>
      <c r="O63" s="292">
        <f t="shared" si="37"/>
        <v>77.98764302267874</v>
      </c>
      <c r="P63" s="300">
        <f>SUM('表２１－２:表２１－３'!P63)</f>
        <v>379412</v>
      </c>
      <c r="Q63" s="301">
        <f>SUM('表２１－２:表２１－３'!Q63)</f>
        <v>384802</v>
      </c>
      <c r="R63" s="158">
        <f t="shared" si="38"/>
        <v>5390</v>
      </c>
      <c r="S63" s="311">
        <f t="shared" si="39"/>
        <v>1.420619274034559</v>
      </c>
      <c r="T63" s="319"/>
      <c r="U63" s="319"/>
      <c r="V63" s="319"/>
      <c r="W63" s="320"/>
    </row>
    <row r="64" spans="1:23" ht="23.25" customHeight="1">
      <c r="A64" s="141"/>
      <c r="B64" s="138"/>
      <c r="C64" s="77" t="s">
        <v>189</v>
      </c>
      <c r="D64" s="317">
        <f>SUM('表２１－２:表２１－３'!D64)</f>
        <v>40</v>
      </c>
      <c r="E64" s="317">
        <f>SUM('表２１－２:表２１－３'!E64)</f>
        <v>0</v>
      </c>
      <c r="F64" s="158">
        <f t="shared" si="40"/>
        <v>-40</v>
      </c>
      <c r="G64" s="292">
        <f t="shared" si="33"/>
        <v>-100</v>
      </c>
      <c r="H64" s="300">
        <f>SUM('表２１－２:表２１－３'!H64)</f>
        <v>1804378</v>
      </c>
      <c r="I64" s="301">
        <f>SUM('表２１－２:表２１－３'!I64)</f>
        <v>1890301</v>
      </c>
      <c r="J64" s="158">
        <f t="shared" si="34"/>
        <v>85923</v>
      </c>
      <c r="K64" s="292">
        <f t="shared" si="35"/>
        <v>4.761917957323798</v>
      </c>
      <c r="L64" s="300">
        <f>SUM('表２１－２:表２１－３'!L64)</f>
        <v>1225009</v>
      </c>
      <c r="M64" s="301">
        <f>SUM('表２１－２:表２１－３'!M64)</f>
        <v>3537085</v>
      </c>
      <c r="N64" s="158">
        <f t="shared" si="36"/>
        <v>2312076</v>
      </c>
      <c r="O64" s="292">
        <f t="shared" si="37"/>
        <v>188.7395113015496</v>
      </c>
      <c r="P64" s="300">
        <f>SUM('表２１－２:表２１－３'!P64)</f>
        <v>214648</v>
      </c>
      <c r="Q64" s="301">
        <f>SUM('表２１－２:表２１－３'!Q64)</f>
        <v>214318</v>
      </c>
      <c r="R64" s="158">
        <f t="shared" si="38"/>
        <v>-330</v>
      </c>
      <c r="S64" s="311">
        <f t="shared" si="39"/>
        <v>-0.15374007677686258</v>
      </c>
      <c r="T64" s="319"/>
      <c r="U64" s="319"/>
      <c r="V64" s="319"/>
      <c r="W64" s="320"/>
    </row>
    <row r="65" spans="1:23" ht="23.25" customHeight="1">
      <c r="A65" s="141"/>
      <c r="B65" s="138"/>
      <c r="C65" s="77" t="s">
        <v>190</v>
      </c>
      <c r="D65" s="317">
        <f>SUM('表２１－２:表２１－３'!D65)</f>
        <v>178</v>
      </c>
      <c r="E65" s="317">
        <f>SUM('表２１－２:表２１－３'!E65)</f>
        <v>0</v>
      </c>
      <c r="F65" s="158">
        <f t="shared" si="40"/>
        <v>-178</v>
      </c>
      <c r="G65" s="292">
        <f t="shared" si="33"/>
        <v>-100</v>
      </c>
      <c r="H65" s="300">
        <f>SUM('表２１－２:表２１－３'!H65)</f>
        <v>2030115</v>
      </c>
      <c r="I65" s="301">
        <f>SUM('表２１－２:表２１－３'!I65)</f>
        <v>990451</v>
      </c>
      <c r="J65" s="158">
        <f t="shared" si="34"/>
        <v>-1039664</v>
      </c>
      <c r="K65" s="292">
        <f t="shared" si="35"/>
        <v>-51.21207419284129</v>
      </c>
      <c r="L65" s="300">
        <f>SUM('表２１－２:表２１－３'!L65)</f>
        <v>251622</v>
      </c>
      <c r="M65" s="301">
        <f>SUM('表２１－２:表２１－３'!M65)</f>
        <v>39800</v>
      </c>
      <c r="N65" s="158">
        <f t="shared" si="36"/>
        <v>-211822</v>
      </c>
      <c r="O65" s="292">
        <f t="shared" si="37"/>
        <v>-84.1826231410608</v>
      </c>
      <c r="P65" s="300">
        <f>SUM('表２１－２:表２１－３'!P65)</f>
        <v>5201</v>
      </c>
      <c r="Q65" s="301">
        <f>SUM('表２１－２:表２１－３'!Q65)</f>
        <v>4363</v>
      </c>
      <c r="R65" s="158">
        <f t="shared" si="38"/>
        <v>-838</v>
      </c>
      <c r="S65" s="311">
        <f t="shared" si="39"/>
        <v>-16.11228609882715</v>
      </c>
      <c r="T65" s="319"/>
      <c r="U65" s="319"/>
      <c r="V65" s="319"/>
      <c r="W65" s="320"/>
    </row>
    <row r="66" spans="1:23" ht="23.25" customHeight="1">
      <c r="A66" s="141"/>
      <c r="B66" s="138"/>
      <c r="C66" s="77" t="s">
        <v>191</v>
      </c>
      <c r="D66" s="317">
        <f>SUM('表２１－２:表２１－３'!D66)</f>
        <v>300</v>
      </c>
      <c r="E66" s="317">
        <f>SUM('表２１－２:表２１－３'!E66)</f>
        <v>0</v>
      </c>
      <c r="F66" s="158">
        <f t="shared" si="40"/>
        <v>-300</v>
      </c>
      <c r="G66" s="292">
        <f t="shared" si="33"/>
        <v>-100</v>
      </c>
      <c r="H66" s="300">
        <f>SUM('表２１－２:表２１－３'!H66)</f>
        <v>1893380</v>
      </c>
      <c r="I66" s="301">
        <f>SUM('表２１－２:表２１－３'!I66)</f>
        <v>1651973</v>
      </c>
      <c r="J66" s="158">
        <f t="shared" si="34"/>
        <v>-241407</v>
      </c>
      <c r="K66" s="292">
        <f t="shared" si="35"/>
        <v>-12.750055456379597</v>
      </c>
      <c r="L66" s="300">
        <f>SUM('表２１－２:表２１－３'!L66)</f>
        <v>1344683</v>
      </c>
      <c r="M66" s="301">
        <f>SUM('表２１－２:表２１－３'!M66)</f>
        <v>1031848</v>
      </c>
      <c r="N66" s="158">
        <f t="shared" si="36"/>
        <v>-312835</v>
      </c>
      <c r="O66" s="292">
        <f t="shared" si="37"/>
        <v>-23.264590985384658</v>
      </c>
      <c r="P66" s="300">
        <f>SUM('表２１－２:表２１－３'!P66)</f>
        <v>720483</v>
      </c>
      <c r="Q66" s="301">
        <f>SUM('表２１－２:表２１－３'!Q66)</f>
        <v>739337</v>
      </c>
      <c r="R66" s="158">
        <f t="shared" si="38"/>
        <v>18854</v>
      </c>
      <c r="S66" s="311">
        <f t="shared" si="39"/>
        <v>2.6168556371212093</v>
      </c>
      <c r="T66" s="319"/>
      <c r="U66" s="319"/>
      <c r="V66" s="319"/>
      <c r="W66" s="320"/>
    </row>
    <row r="67" spans="1:23" ht="23.25" customHeight="1">
      <c r="A67" s="141"/>
      <c r="B67" s="138"/>
      <c r="C67" s="77" t="s">
        <v>192</v>
      </c>
      <c r="D67" s="317">
        <f>SUM('表２１－２:表２１－３'!D67)</f>
        <v>0</v>
      </c>
      <c r="E67" s="317">
        <f>SUM('表２１－２:表２１－３'!E67)</f>
        <v>0</v>
      </c>
      <c r="F67" s="158">
        <f t="shared" si="40"/>
        <v>0</v>
      </c>
      <c r="G67" s="292" t="e">
        <f t="shared" si="33"/>
        <v>#DIV/0!</v>
      </c>
      <c r="H67" s="300">
        <f>SUM('表２１－２:表２１－３'!H67)</f>
        <v>340325</v>
      </c>
      <c r="I67" s="301">
        <f>SUM('表２１－２:表２１－３'!I67)</f>
        <v>265378</v>
      </c>
      <c r="J67" s="158">
        <f t="shared" si="34"/>
        <v>-74947</v>
      </c>
      <c r="K67" s="292">
        <f t="shared" si="35"/>
        <v>-22.022184676412255</v>
      </c>
      <c r="L67" s="300">
        <f>SUM('表２１－２:表２１－３'!L67)</f>
        <v>14591</v>
      </c>
      <c r="M67" s="301">
        <f>SUM('表２１－２:表２１－３'!M67)</f>
        <v>4364</v>
      </c>
      <c r="N67" s="158">
        <f t="shared" si="36"/>
        <v>-10227</v>
      </c>
      <c r="O67" s="292">
        <f t="shared" si="37"/>
        <v>-70.09115208004934</v>
      </c>
      <c r="P67" s="300">
        <f>SUM('表２１－２:表２１－３'!P67)</f>
        <v>5957</v>
      </c>
      <c r="Q67" s="301">
        <f>SUM('表２１－２:表２１－３'!Q67)</f>
        <v>5946</v>
      </c>
      <c r="R67" s="158">
        <f t="shared" si="38"/>
        <v>-11</v>
      </c>
      <c r="S67" s="311">
        <f t="shared" si="39"/>
        <v>-0.1846567063958368</v>
      </c>
      <c r="T67" s="319"/>
      <c r="U67" s="319"/>
      <c r="V67" s="319"/>
      <c r="W67" s="320"/>
    </row>
    <row r="68" spans="1:23" ht="23.25" customHeight="1">
      <c r="A68" s="141"/>
      <c r="B68" s="138"/>
      <c r="C68" s="77" t="s">
        <v>193</v>
      </c>
      <c r="D68" s="317">
        <f>SUM('表２１－２:表２１－３'!D68)</f>
        <v>0</v>
      </c>
      <c r="E68" s="317">
        <f>SUM('表２１－２:表２１－３'!E68)</f>
        <v>0</v>
      </c>
      <c r="F68" s="158">
        <f t="shared" si="40"/>
        <v>0</v>
      </c>
      <c r="G68" s="292" t="e">
        <f t="shared" si="33"/>
        <v>#DIV/0!</v>
      </c>
      <c r="H68" s="300">
        <f>SUM('表２１－２:表２１－３'!H68)</f>
        <v>0</v>
      </c>
      <c r="I68" s="301">
        <f>SUM('表２１－２:表２１－３'!I68)</f>
        <v>1816</v>
      </c>
      <c r="J68" s="158">
        <f t="shared" si="34"/>
        <v>1816</v>
      </c>
      <c r="K68" s="292" t="e">
        <f t="shared" si="35"/>
        <v>#DIV/0!</v>
      </c>
      <c r="L68" s="300">
        <f>SUM('表２１－２:表２１－３'!L68)</f>
        <v>0</v>
      </c>
      <c r="M68" s="301">
        <f>SUM('表２１－２:表２１－３'!M68)</f>
        <v>0</v>
      </c>
      <c r="N68" s="158">
        <f t="shared" si="36"/>
        <v>0</v>
      </c>
      <c r="O68" s="292" t="e">
        <f t="shared" si="37"/>
        <v>#DIV/0!</v>
      </c>
      <c r="P68" s="300">
        <f>SUM('表２１－２:表２１－３'!P68)</f>
        <v>0</v>
      </c>
      <c r="Q68" s="301">
        <f>SUM('表２１－２:表２１－３'!Q68)</f>
        <v>0</v>
      </c>
      <c r="R68" s="158">
        <f t="shared" si="38"/>
        <v>0</v>
      </c>
      <c r="S68" s="311" t="e">
        <f t="shared" si="39"/>
        <v>#DIV/0!</v>
      </c>
      <c r="T68" s="319"/>
      <c r="U68" s="319"/>
      <c r="V68" s="319"/>
      <c r="W68" s="320"/>
    </row>
    <row r="69" spans="1:23" ht="23.25" customHeight="1">
      <c r="A69" s="141"/>
      <c r="B69" s="138"/>
      <c r="C69" s="77" t="s">
        <v>194</v>
      </c>
      <c r="D69" s="317">
        <f>SUM('表２１－２:表２１－３'!D69)</f>
        <v>16319</v>
      </c>
      <c r="E69" s="317">
        <f>SUM('表２１－２:表２１－３'!E69)</f>
        <v>120</v>
      </c>
      <c r="F69" s="158">
        <f t="shared" si="40"/>
        <v>-16199</v>
      </c>
      <c r="G69" s="292">
        <f t="shared" si="33"/>
        <v>-99.26466082480545</v>
      </c>
      <c r="H69" s="300">
        <f>SUM('表２１－２:表２１－３'!H69)</f>
        <v>1047415</v>
      </c>
      <c r="I69" s="301">
        <f>SUM('表２１－２:表２１－３'!I69)</f>
        <v>647356</v>
      </c>
      <c r="J69" s="158">
        <f t="shared" si="34"/>
        <v>-400059</v>
      </c>
      <c r="K69" s="292">
        <f t="shared" si="35"/>
        <v>-38.19488932276127</v>
      </c>
      <c r="L69" s="300">
        <f>SUM('表２１－２:表２１－３'!L69)</f>
        <v>232401</v>
      </c>
      <c r="M69" s="301">
        <f>SUM('表２１－２:表２１－３'!M69)</f>
        <v>86549</v>
      </c>
      <c r="N69" s="158">
        <f t="shared" si="36"/>
        <v>-145852</v>
      </c>
      <c r="O69" s="292">
        <f t="shared" si="37"/>
        <v>-62.75876609825259</v>
      </c>
      <c r="P69" s="300">
        <f>SUM('表２１－２:表２１－３'!P69)</f>
        <v>108703</v>
      </c>
      <c r="Q69" s="301">
        <f>SUM('表２１－２:表２１－３'!Q69)</f>
        <v>49867</v>
      </c>
      <c r="R69" s="158">
        <f t="shared" si="38"/>
        <v>-58836</v>
      </c>
      <c r="S69" s="311">
        <f t="shared" si="39"/>
        <v>-54.12546111882837</v>
      </c>
      <c r="T69" s="319"/>
      <c r="U69" s="319"/>
      <c r="V69" s="319"/>
      <c r="W69" s="320"/>
    </row>
    <row r="70" spans="1:23" ht="23.25" customHeight="1">
      <c r="A70" s="141"/>
      <c r="B70" s="138"/>
      <c r="C70" s="77" t="s">
        <v>195</v>
      </c>
      <c r="D70" s="317">
        <f>SUM('表２１－２:表２１－３'!D70)</f>
        <v>0</v>
      </c>
      <c r="E70" s="317">
        <f>SUM('表２１－２:表２１－３'!E70)</f>
        <v>0</v>
      </c>
      <c r="F70" s="158">
        <f t="shared" si="40"/>
        <v>0</v>
      </c>
      <c r="G70" s="292" t="e">
        <f t="shared" si="33"/>
        <v>#DIV/0!</v>
      </c>
      <c r="H70" s="300">
        <f>SUM('表２１－２:表２１－３'!H70)</f>
        <v>557135</v>
      </c>
      <c r="I70" s="301">
        <f>SUM('表２１－２:表２１－３'!I70)</f>
        <v>581599</v>
      </c>
      <c r="J70" s="158">
        <f t="shared" si="34"/>
        <v>24464</v>
      </c>
      <c r="K70" s="292">
        <f t="shared" si="35"/>
        <v>4.391036283845028</v>
      </c>
      <c r="L70" s="300">
        <f>SUM('表２１－２:表２１－３'!L70)</f>
        <v>243068</v>
      </c>
      <c r="M70" s="301">
        <f>SUM('表２１－２:表２１－３'!M70)</f>
        <v>617557</v>
      </c>
      <c r="N70" s="158">
        <f t="shared" si="36"/>
        <v>374489</v>
      </c>
      <c r="O70" s="292">
        <f t="shared" si="37"/>
        <v>154.0675860253098</v>
      </c>
      <c r="P70" s="300">
        <f>SUM('表２１－２:表２１－３'!P70)</f>
        <v>18202</v>
      </c>
      <c r="Q70" s="301">
        <f>SUM('表２１－２:表２１－３'!Q70)</f>
        <v>55926</v>
      </c>
      <c r="R70" s="158">
        <f t="shared" si="38"/>
        <v>37724</v>
      </c>
      <c r="S70" s="311">
        <f t="shared" si="39"/>
        <v>207.251950335128</v>
      </c>
      <c r="T70" s="319"/>
      <c r="U70" s="319"/>
      <c r="V70" s="319"/>
      <c r="W70" s="320"/>
    </row>
    <row r="71" spans="1:23" ht="23.25" customHeight="1">
      <c r="A71" s="141"/>
      <c r="B71" s="138"/>
      <c r="C71" s="78" t="s">
        <v>196</v>
      </c>
      <c r="D71" s="317">
        <f>SUM('表２１－２:表２１－３'!D71)</f>
        <v>0</v>
      </c>
      <c r="E71" s="317">
        <f>SUM('表２１－２:表２１－３'!E71)</f>
        <v>0</v>
      </c>
      <c r="F71" s="158">
        <f t="shared" si="40"/>
        <v>0</v>
      </c>
      <c r="G71" s="292" t="e">
        <f t="shared" si="33"/>
        <v>#DIV/0!</v>
      </c>
      <c r="H71" s="300">
        <f>SUM('表２１－２:表２１－３'!H71)</f>
        <v>3525731</v>
      </c>
      <c r="I71" s="301">
        <f>SUM('表２１－２:表２１－３'!I71)</f>
        <v>1896648</v>
      </c>
      <c r="J71" s="158">
        <f t="shared" si="34"/>
        <v>-1629083</v>
      </c>
      <c r="K71" s="292">
        <f t="shared" si="35"/>
        <v>-46.2055386528354</v>
      </c>
      <c r="L71" s="300">
        <f>SUM('表２１－２:表２１－３'!L71)</f>
        <v>210999</v>
      </c>
      <c r="M71" s="301">
        <f>SUM('表２１－２:表２１－３'!M71)</f>
        <v>29327</v>
      </c>
      <c r="N71" s="158">
        <f t="shared" si="36"/>
        <v>-181672</v>
      </c>
      <c r="O71" s="292">
        <f t="shared" si="37"/>
        <v>-86.1008819947014</v>
      </c>
      <c r="P71" s="300">
        <f>SUM('表２１－２:表２１－３'!P71)</f>
        <v>0</v>
      </c>
      <c r="Q71" s="301">
        <f>SUM('表２１－２:表２１－３'!Q71)</f>
        <v>34</v>
      </c>
      <c r="R71" s="158">
        <f t="shared" si="38"/>
        <v>34</v>
      </c>
      <c r="S71" s="311" t="e">
        <f t="shared" si="39"/>
        <v>#DIV/0!</v>
      </c>
      <c r="T71" s="319"/>
      <c r="U71" s="319"/>
      <c r="V71" s="319"/>
      <c r="W71" s="320"/>
    </row>
    <row r="72" spans="1:23" ht="23.25" customHeight="1">
      <c r="A72" s="141"/>
      <c r="B72" s="138"/>
      <c r="C72" s="77" t="s">
        <v>197</v>
      </c>
      <c r="D72" s="317">
        <f>SUM('表２１－２:表２１－３'!D72)</f>
        <v>0</v>
      </c>
      <c r="E72" s="317">
        <f>SUM('表２１－２:表２１－３'!E72)</f>
        <v>0</v>
      </c>
      <c r="F72" s="158">
        <f t="shared" si="40"/>
        <v>0</v>
      </c>
      <c r="G72" s="292" t="e">
        <f t="shared" si="33"/>
        <v>#DIV/0!</v>
      </c>
      <c r="H72" s="300">
        <f>SUM('表２１－２:表２１－３'!H72)</f>
        <v>690859</v>
      </c>
      <c r="I72" s="301">
        <f>SUM('表２１－２:表２１－３'!I72)</f>
        <v>651999</v>
      </c>
      <c r="J72" s="158">
        <f t="shared" si="34"/>
        <v>-38860</v>
      </c>
      <c r="K72" s="292">
        <f t="shared" si="35"/>
        <v>-5.624881488118414</v>
      </c>
      <c r="L72" s="300">
        <f>SUM('表２１－２:表２１－３'!L72)</f>
        <v>289524</v>
      </c>
      <c r="M72" s="301">
        <f>SUM('表２１－２:表２１－３'!M72)</f>
        <v>173899</v>
      </c>
      <c r="N72" s="158">
        <f t="shared" si="36"/>
        <v>-115625</v>
      </c>
      <c r="O72" s="292">
        <f t="shared" si="37"/>
        <v>-39.9362401735262</v>
      </c>
      <c r="P72" s="300">
        <f>SUM('表２１－２:表２１－３'!P72)</f>
        <v>42119</v>
      </c>
      <c r="Q72" s="301">
        <f>SUM('表２１－２:表２１－３'!Q72)</f>
        <v>32759</v>
      </c>
      <c r="R72" s="158">
        <f t="shared" si="38"/>
        <v>-9360</v>
      </c>
      <c r="S72" s="311">
        <f t="shared" si="39"/>
        <v>-22.222749827868657</v>
      </c>
      <c r="T72" s="319"/>
      <c r="U72" s="319"/>
      <c r="V72" s="319"/>
      <c r="W72" s="320"/>
    </row>
    <row r="73" spans="1:23" ht="23.25" customHeight="1">
      <c r="A73" s="141"/>
      <c r="B73" s="138"/>
      <c r="C73" s="77"/>
      <c r="D73" s="293"/>
      <c r="E73" s="293"/>
      <c r="F73" s="261"/>
      <c r="G73" s="294"/>
      <c r="H73" s="289"/>
      <c r="I73" s="290"/>
      <c r="J73" s="158"/>
      <c r="K73" s="292"/>
      <c r="L73" s="303"/>
      <c r="M73" s="304"/>
      <c r="N73" s="158"/>
      <c r="O73" s="292"/>
      <c r="P73" s="303"/>
      <c r="Q73" s="304"/>
      <c r="R73" s="158"/>
      <c r="S73" s="311"/>
      <c r="T73" s="312"/>
      <c r="U73" s="312"/>
      <c r="V73" s="321"/>
      <c r="W73" s="260"/>
    </row>
    <row r="74" spans="1:23" ht="23.25" customHeight="1">
      <c r="A74" s="141"/>
      <c r="B74" s="137" t="s">
        <v>295</v>
      </c>
      <c r="C74" s="76" t="s">
        <v>136</v>
      </c>
      <c r="D74" s="319"/>
      <c r="E74" s="319"/>
      <c r="F74" s="322"/>
      <c r="G74" s="323"/>
      <c r="H74" s="284">
        <f>SUM('表２１－２:表２１－３'!H74)</f>
        <v>11025607</v>
      </c>
      <c r="I74" s="285">
        <f>SUM('表２１－２:表２１－３'!I74)</f>
        <v>11240201</v>
      </c>
      <c r="J74" s="259">
        <f>I74-H74</f>
        <v>214594</v>
      </c>
      <c r="K74" s="286">
        <f>J74/H74*100</f>
        <v>1.9463236808640105</v>
      </c>
      <c r="L74" s="284">
        <f>SUM('表２１－２:表２１－３'!L74)</f>
        <v>99566</v>
      </c>
      <c r="M74" s="285">
        <f>SUM('表２１－２:表２１－３'!M74)</f>
        <v>141161</v>
      </c>
      <c r="N74" s="259">
        <f>M74-L74</f>
        <v>41595</v>
      </c>
      <c r="O74" s="286">
        <f>N74/L74*100</f>
        <v>41.77630918184923</v>
      </c>
      <c r="P74" s="284">
        <f>SUM('表２１－２:表２１－３'!P74)</f>
        <v>27907</v>
      </c>
      <c r="Q74" s="285">
        <f>SUM('表２１－２:表２１－３'!Q74)</f>
        <v>20030</v>
      </c>
      <c r="R74" s="259">
        <f>Q74-P74</f>
        <v>-7877</v>
      </c>
      <c r="S74" s="267">
        <f>R74/P74*100</f>
        <v>-28.22589314508905</v>
      </c>
      <c r="T74" s="318">
        <f>SUM('表２１－２:表２１－３'!T74)</f>
        <v>1975687</v>
      </c>
      <c r="U74" s="318">
        <f>SUM('表２１－２:表２１－３'!U74)</f>
        <v>2159896</v>
      </c>
      <c r="V74" s="259">
        <f>U74-T74</f>
        <v>184209</v>
      </c>
      <c r="W74" s="288">
        <f>V74/T74*100</f>
        <v>9.32379471039694</v>
      </c>
    </row>
    <row r="75" spans="1:23" ht="23.25" customHeight="1" thickBot="1">
      <c r="A75" s="143"/>
      <c r="B75" s="85"/>
      <c r="C75" s="79"/>
      <c r="D75" s="324"/>
      <c r="E75" s="324"/>
      <c r="F75" s="159"/>
      <c r="G75" s="307"/>
      <c r="H75" s="305"/>
      <c r="I75" s="306"/>
      <c r="J75" s="159"/>
      <c r="K75" s="307"/>
      <c r="L75" s="305"/>
      <c r="M75" s="306"/>
      <c r="N75" s="159"/>
      <c r="O75" s="307"/>
      <c r="P75" s="305"/>
      <c r="Q75" s="306"/>
      <c r="R75" s="159"/>
      <c r="S75" s="325"/>
      <c r="T75" s="324"/>
      <c r="U75" s="324"/>
      <c r="V75" s="159"/>
      <c r="W75" s="308"/>
    </row>
    <row r="76" spans="1:3" ht="13.5" customHeight="1">
      <c r="A76" s="80"/>
      <c r="B76" s="80"/>
      <c r="C76" s="80"/>
    </row>
  </sheetData>
  <sheetProtection/>
  <mergeCells count="19">
    <mergeCell ref="P5:S5"/>
    <mergeCell ref="T5:W5"/>
    <mergeCell ref="U42:U43"/>
    <mergeCell ref="V42:V43"/>
    <mergeCell ref="W42:W43"/>
    <mergeCell ref="D42:G42"/>
    <mergeCell ref="H42:K42"/>
    <mergeCell ref="L42:O42"/>
    <mergeCell ref="P42:S42"/>
    <mergeCell ref="X5:AA5"/>
    <mergeCell ref="T41:W41"/>
    <mergeCell ref="D41:G41"/>
    <mergeCell ref="T42:T43"/>
    <mergeCell ref="A41:C43"/>
    <mergeCell ref="A4:C6"/>
    <mergeCell ref="D4:G5"/>
    <mergeCell ref="H4:AA4"/>
    <mergeCell ref="H5:K5"/>
    <mergeCell ref="L5:O5"/>
  </mergeCells>
  <printOptions/>
  <pageMargins left="0.76" right="0.21" top="0.984251968503937" bottom="0.55" header="0.51" footer="0.5118110236220472"/>
  <pageSetup horizontalDpi="300" verticalDpi="300" orientation="landscape" paperSize="8" scale="45" r:id="rId3"/>
  <legacyDrawing r:id="rId2"/>
</worksheet>
</file>

<file path=xl/worksheets/sheet22.xml><?xml version="1.0" encoding="utf-8"?>
<worksheet xmlns="http://schemas.openxmlformats.org/spreadsheetml/2006/main" xmlns:r="http://schemas.openxmlformats.org/officeDocument/2006/relationships">
  <dimension ref="A2:AB76"/>
  <sheetViews>
    <sheetView view="pageBreakPreview" zoomScale="60" zoomScaleNormal="60" zoomScalePageLayoutView="0" workbookViewId="0" topLeftCell="A1">
      <pane xSplit="1" topLeftCell="B1" activePane="topRight" state="frozen"/>
      <selection pane="topLeft" activeCell="C4" sqref="C4"/>
      <selection pane="topRight" activeCell="C4" sqref="C4"/>
    </sheetView>
  </sheetViews>
  <sheetFormatPr defaultColWidth="9.00390625" defaultRowHeight="13.5"/>
  <cols>
    <col min="1" max="1" width="4.00390625" style="0" customWidth="1"/>
    <col min="2" max="2" width="13.875" style="0" customWidth="1"/>
    <col min="3" max="3" width="34.875" style="0" customWidth="1"/>
    <col min="4" max="5" width="18.25390625" style="0" customWidth="1"/>
    <col min="6" max="6" width="17.50390625" style="0" customWidth="1"/>
    <col min="7" max="7" width="11.50390625" style="0" customWidth="1"/>
    <col min="8" max="10" width="15.625" style="0" customWidth="1"/>
    <col min="11" max="11" width="12.25390625" style="0" bestFit="1" customWidth="1"/>
    <col min="12" max="13" width="15.625" style="0" customWidth="1"/>
    <col min="14" max="14" width="17.50390625" style="0" customWidth="1"/>
    <col min="15" max="15" width="12.25390625" style="0" bestFit="1" customWidth="1"/>
    <col min="16" max="17" width="15.625" style="0" customWidth="1"/>
    <col min="18" max="18" width="17.25390625" style="0" customWidth="1"/>
    <col min="19" max="19" width="12.25390625" style="0" bestFit="1" customWidth="1"/>
    <col min="20" max="21" width="15.50390625" style="0" customWidth="1"/>
    <col min="22" max="22" width="17.25390625" style="0" customWidth="1"/>
    <col min="23" max="23" width="12.25390625" style="0" customWidth="1"/>
    <col min="24" max="25" width="15.625" style="0" customWidth="1"/>
    <col min="26" max="26" width="16.00390625" style="0" customWidth="1"/>
    <col min="27" max="27" width="11.75390625" style="0" customWidth="1"/>
  </cols>
  <sheetData>
    <row r="2" spans="2:26" ht="46.5">
      <c r="B2" s="64" t="s">
        <v>335</v>
      </c>
      <c r="L2" s="65"/>
      <c r="T2" s="65" t="s">
        <v>202</v>
      </c>
      <c r="Z2" s="195" t="s">
        <v>59</v>
      </c>
    </row>
    <row r="3" ht="14.25" thickBot="1"/>
    <row r="4" spans="1:27" s="66" customFormat="1" ht="24" customHeight="1">
      <c r="A4" s="748" t="s">
        <v>166</v>
      </c>
      <c r="B4" s="749"/>
      <c r="C4" s="750"/>
      <c r="D4" s="67"/>
      <c r="E4" s="778" t="s">
        <v>203</v>
      </c>
      <c r="F4" s="778" t="s">
        <v>204</v>
      </c>
      <c r="G4" s="86"/>
      <c r="H4" s="87" t="s">
        <v>205</v>
      </c>
      <c r="I4" s="88"/>
      <c r="J4" s="88"/>
      <c r="K4" s="88"/>
      <c r="L4" s="87"/>
      <c r="M4" s="88"/>
      <c r="N4" s="88"/>
      <c r="O4" s="88"/>
      <c r="P4" s="89"/>
      <c r="Q4" s="88"/>
      <c r="R4" s="88"/>
      <c r="S4" s="88"/>
      <c r="T4" s="87"/>
      <c r="U4" s="88"/>
      <c r="V4" s="88"/>
      <c r="W4" s="88"/>
      <c r="X4" s="89"/>
      <c r="Y4" s="88"/>
      <c r="Z4" s="88"/>
      <c r="AA4" s="144"/>
    </row>
    <row r="5" spans="1:27" s="66" customFormat="1" ht="24" customHeight="1">
      <c r="A5" s="751"/>
      <c r="B5" s="752"/>
      <c r="C5" s="753"/>
      <c r="D5" s="68"/>
      <c r="E5" s="779"/>
      <c r="F5" s="779"/>
      <c r="G5" s="90"/>
      <c r="H5" s="91" t="s">
        <v>270</v>
      </c>
      <c r="I5" s="92"/>
      <c r="J5" s="92"/>
      <c r="K5" s="92"/>
      <c r="L5" s="91" t="s">
        <v>323</v>
      </c>
      <c r="M5" s="92"/>
      <c r="N5" s="92"/>
      <c r="O5" s="92"/>
      <c r="P5" s="91" t="s">
        <v>271</v>
      </c>
      <c r="Q5" s="92"/>
      <c r="R5" s="92"/>
      <c r="S5" s="92"/>
      <c r="T5" s="91" t="s">
        <v>207</v>
      </c>
      <c r="U5" s="92"/>
      <c r="V5" s="92"/>
      <c r="W5" s="92"/>
      <c r="X5" s="91" t="s">
        <v>276</v>
      </c>
      <c r="Y5" s="92"/>
      <c r="Z5" s="92"/>
      <c r="AA5" s="145"/>
    </row>
    <row r="6" spans="1:27" s="66" customFormat="1" ht="24" customHeight="1">
      <c r="A6" s="754"/>
      <c r="B6" s="755"/>
      <c r="C6" s="756"/>
      <c r="D6" s="72" t="s">
        <v>175</v>
      </c>
      <c r="E6" s="69" t="s">
        <v>171</v>
      </c>
      <c r="F6" s="69" t="s">
        <v>172</v>
      </c>
      <c r="G6" s="70" t="s">
        <v>173</v>
      </c>
      <c r="H6" s="72" t="s">
        <v>175</v>
      </c>
      <c r="I6" s="71" t="s">
        <v>171</v>
      </c>
      <c r="J6" s="69" t="s">
        <v>174</v>
      </c>
      <c r="K6" s="70" t="s">
        <v>173</v>
      </c>
      <c r="L6" s="72" t="s">
        <v>175</v>
      </c>
      <c r="M6" s="71" t="s">
        <v>171</v>
      </c>
      <c r="N6" s="69" t="s">
        <v>174</v>
      </c>
      <c r="O6" s="70" t="s">
        <v>173</v>
      </c>
      <c r="P6" s="72" t="s">
        <v>175</v>
      </c>
      <c r="Q6" s="71" t="s">
        <v>171</v>
      </c>
      <c r="R6" s="69" t="s">
        <v>174</v>
      </c>
      <c r="S6" s="70" t="s">
        <v>173</v>
      </c>
      <c r="T6" s="72" t="s">
        <v>175</v>
      </c>
      <c r="U6" s="71" t="s">
        <v>171</v>
      </c>
      <c r="V6" s="69" t="s">
        <v>174</v>
      </c>
      <c r="W6" s="70" t="s">
        <v>173</v>
      </c>
      <c r="X6" s="72" t="s">
        <v>175</v>
      </c>
      <c r="Y6" s="71" t="s">
        <v>171</v>
      </c>
      <c r="Z6" s="69" t="s">
        <v>174</v>
      </c>
      <c r="AA6" s="146" t="s">
        <v>173</v>
      </c>
    </row>
    <row r="7" spans="1:27" ht="23.25" customHeight="1">
      <c r="A7" s="135"/>
      <c r="B7" s="73"/>
      <c r="C7" s="74"/>
      <c r="D7" s="326"/>
      <c r="E7" s="327"/>
      <c r="F7" s="278"/>
      <c r="G7" s="279"/>
      <c r="H7" s="328"/>
      <c r="I7" s="329"/>
      <c r="J7" s="281"/>
      <c r="K7" s="282"/>
      <c r="L7" s="328"/>
      <c r="M7" s="329"/>
      <c r="N7" s="278"/>
      <c r="O7" s="279"/>
      <c r="P7" s="276"/>
      <c r="Q7" s="330"/>
      <c r="R7" s="281"/>
      <c r="S7" s="282"/>
      <c r="T7" s="328"/>
      <c r="U7" s="329"/>
      <c r="V7" s="281"/>
      <c r="W7" s="282"/>
      <c r="X7" s="276"/>
      <c r="Y7" s="277"/>
      <c r="Z7" s="331"/>
      <c r="AA7" s="283"/>
    </row>
    <row r="8" spans="1:27" s="75" customFormat="1" ht="23.25" customHeight="1">
      <c r="A8" s="140" t="s">
        <v>176</v>
      </c>
      <c r="B8" s="137"/>
      <c r="C8" s="76"/>
      <c r="D8" s="284">
        <f>D10+D25+D37</f>
        <v>55164635</v>
      </c>
      <c r="E8" s="285">
        <f>E10+E25+E37</f>
        <v>47656057</v>
      </c>
      <c r="F8" s="259">
        <f>E8-D8</f>
        <v>-7508578</v>
      </c>
      <c r="G8" s="286">
        <f>F8/D8*100</f>
        <v>-13.611216678946574</v>
      </c>
      <c r="H8" s="284">
        <f>H10+H25+H37</f>
        <v>1618744</v>
      </c>
      <c r="I8" s="285">
        <f>I10+I25+I37</f>
        <v>1801384</v>
      </c>
      <c r="J8" s="259">
        <f>I8-H8</f>
        <v>182640</v>
      </c>
      <c r="K8" s="286">
        <f>J8/H8*100</f>
        <v>11.282821743277506</v>
      </c>
      <c r="L8" s="284">
        <f>L10+L25+L37</f>
        <v>47841905</v>
      </c>
      <c r="M8" s="285">
        <f>M10+M25+M37</f>
        <v>45648147</v>
      </c>
      <c r="N8" s="259">
        <f>M8-L8</f>
        <v>-2193758</v>
      </c>
      <c r="O8" s="286">
        <f>N8/L8*100</f>
        <v>-4.585431955521003</v>
      </c>
      <c r="P8" s="284">
        <f>P10+P25+P37</f>
        <v>0</v>
      </c>
      <c r="Q8" s="285">
        <f>Q10+Q25+Q37</f>
        <v>0</v>
      </c>
      <c r="R8" s="259">
        <f>Q8-P8</f>
        <v>0</v>
      </c>
      <c r="S8" s="286" t="e">
        <f>R8/P8*100</f>
        <v>#DIV/0!</v>
      </c>
      <c r="T8" s="284">
        <f>T10+T25+T37</f>
        <v>5703000</v>
      </c>
      <c r="U8" s="285">
        <f>U10+U25+U37</f>
        <v>204000</v>
      </c>
      <c r="V8" s="259">
        <f>U8-T8</f>
        <v>-5499000</v>
      </c>
      <c r="W8" s="286">
        <f>V8/T8*100</f>
        <v>-96.42293529721199</v>
      </c>
      <c r="X8" s="284">
        <f>X10+X25+X37</f>
        <v>986</v>
      </c>
      <c r="Y8" s="285">
        <f>Y10+Y25+Y37</f>
        <v>2526</v>
      </c>
      <c r="Z8" s="287">
        <f>Y8-X8</f>
        <v>1540</v>
      </c>
      <c r="AA8" s="288">
        <f>Z8/X8*100</f>
        <v>156.1866125760649</v>
      </c>
    </row>
    <row r="9" spans="1:27" s="75" customFormat="1" ht="23.25" customHeight="1">
      <c r="A9" s="141"/>
      <c r="B9" s="138"/>
      <c r="C9" s="77"/>
      <c r="D9" s="332"/>
      <c r="E9" s="333"/>
      <c r="F9" s="158"/>
      <c r="G9" s="292"/>
      <c r="H9" s="334"/>
      <c r="I9" s="335"/>
      <c r="J9" s="158"/>
      <c r="K9" s="292"/>
      <c r="L9" s="334"/>
      <c r="M9" s="335"/>
      <c r="N9" s="158"/>
      <c r="O9" s="292"/>
      <c r="P9" s="289"/>
      <c r="Q9" s="336"/>
      <c r="R9" s="158"/>
      <c r="S9" s="292" t="s">
        <v>187</v>
      </c>
      <c r="T9" s="334"/>
      <c r="U9" s="335"/>
      <c r="V9" s="158"/>
      <c r="W9" s="292"/>
      <c r="X9" s="289"/>
      <c r="Y9" s="290"/>
      <c r="Z9" s="337"/>
      <c r="AA9" s="260"/>
    </row>
    <row r="10" spans="1:27" s="75" customFormat="1" ht="23.25" customHeight="1">
      <c r="A10" s="141"/>
      <c r="B10" s="137" t="s">
        <v>177</v>
      </c>
      <c r="C10" s="76" t="s">
        <v>136</v>
      </c>
      <c r="D10" s="284">
        <f>H10+L10+P10+T10+X10</f>
        <v>49206924</v>
      </c>
      <c r="E10" s="285">
        <f>SUM(E11:E21)</f>
        <v>42893152</v>
      </c>
      <c r="F10" s="259">
        <f>E10-D10</f>
        <v>-6313772</v>
      </c>
      <c r="G10" s="286">
        <f aca="true" t="shared" si="0" ref="G10:G21">F10/D10*100</f>
        <v>-12.83106418113028</v>
      </c>
      <c r="H10" s="284">
        <f>SUM(H11:H23)</f>
        <v>1551187</v>
      </c>
      <c r="I10" s="285">
        <f>SUM(I11:I23)</f>
        <v>1737620</v>
      </c>
      <c r="J10" s="259">
        <f>I10-H10</f>
        <v>186433</v>
      </c>
      <c r="K10" s="286">
        <f>J10/H10*100</f>
        <v>12.018731461777337</v>
      </c>
      <c r="L10" s="284">
        <f>SUM(L11:L23)</f>
        <v>41952737</v>
      </c>
      <c r="M10" s="285">
        <f>SUM(M11:M23)</f>
        <v>40951532</v>
      </c>
      <c r="N10" s="259">
        <f aca="true" t="shared" si="1" ref="N10:N21">M10-L10</f>
        <v>-1001205</v>
      </c>
      <c r="O10" s="286">
        <f aca="true" t="shared" si="2" ref="O10:O21">N10/L10*100</f>
        <v>-2.386506987613228</v>
      </c>
      <c r="P10" s="284">
        <f>SUM(P11:P23)</f>
        <v>0</v>
      </c>
      <c r="Q10" s="285">
        <f>SUM(Q11:Q23)</f>
        <v>0</v>
      </c>
      <c r="R10" s="259">
        <f aca="true" t="shared" si="3" ref="R10:R21">Q10-P10</f>
        <v>0</v>
      </c>
      <c r="S10" s="286" t="e">
        <f aca="true" t="shared" si="4" ref="S10:S21">R10/P10*100</f>
        <v>#DIV/0!</v>
      </c>
      <c r="T10" s="284">
        <f>SUM(T11:T23)</f>
        <v>5703000</v>
      </c>
      <c r="U10" s="285">
        <f>SUM(U11:U23)</f>
        <v>204000</v>
      </c>
      <c r="V10" s="259">
        <f aca="true" t="shared" si="5" ref="V10:V21">U10-T10</f>
        <v>-5499000</v>
      </c>
      <c r="W10" s="286">
        <f aca="true" t="shared" si="6" ref="W10:W21">V10/T10*100</f>
        <v>-96.42293529721199</v>
      </c>
      <c r="X10" s="284">
        <f>SUM(X11:X23)</f>
        <v>0</v>
      </c>
      <c r="Y10" s="285">
        <f>SUM(Y11:Y23)</f>
        <v>0</v>
      </c>
      <c r="Z10" s="287">
        <f aca="true" t="shared" si="7" ref="Z10:Z21">Y10-X10</f>
        <v>0</v>
      </c>
      <c r="AA10" s="288" t="e">
        <f aca="true" t="shared" si="8" ref="AA10:AA21">Z10/X10*100</f>
        <v>#DIV/0!</v>
      </c>
    </row>
    <row r="11" spans="1:27" s="75" customFormat="1" ht="23.25" customHeight="1">
      <c r="A11" s="141"/>
      <c r="B11" s="138"/>
      <c r="C11" s="77" t="s">
        <v>178</v>
      </c>
      <c r="D11" s="296">
        <f aca="true" t="shared" si="9" ref="D11:E21">H11+L11+P11+T11+X11</f>
        <v>0</v>
      </c>
      <c r="E11" s="297">
        <f>I11+M11+Q11+U11+Y11</f>
        <v>0</v>
      </c>
      <c r="F11" s="158">
        <f aca="true" t="shared" si="10" ref="F11:F37">E11-D11</f>
        <v>0</v>
      </c>
      <c r="G11" s="292" t="e">
        <f t="shared" si="0"/>
        <v>#DIV/0!</v>
      </c>
      <c r="H11" s="338">
        <v>0</v>
      </c>
      <c r="I11" s="339">
        <v>0</v>
      </c>
      <c r="J11" s="158">
        <f aca="true" t="shared" si="11" ref="J11:J21">I11-H11</f>
        <v>0</v>
      </c>
      <c r="K11" s="292" t="e">
        <f aca="true" t="shared" si="12" ref="K11:K21">J11/H11*100</f>
        <v>#DIV/0!</v>
      </c>
      <c r="L11" s="338">
        <v>0</v>
      </c>
      <c r="M11" s="339">
        <v>0</v>
      </c>
      <c r="N11" s="158">
        <f t="shared" si="1"/>
        <v>0</v>
      </c>
      <c r="O11" s="292" t="e">
        <f t="shared" si="2"/>
        <v>#DIV/0!</v>
      </c>
      <c r="P11" s="300">
        <v>0</v>
      </c>
      <c r="Q11" s="339">
        <v>0</v>
      </c>
      <c r="R11" s="158">
        <f t="shared" si="3"/>
        <v>0</v>
      </c>
      <c r="S11" s="292" t="e">
        <f t="shared" si="4"/>
        <v>#DIV/0!</v>
      </c>
      <c r="T11" s="339">
        <v>0</v>
      </c>
      <c r="U11" s="340"/>
      <c r="V11" s="158">
        <f t="shared" si="5"/>
        <v>0</v>
      </c>
      <c r="W11" s="292" t="e">
        <f t="shared" si="6"/>
        <v>#DIV/0!</v>
      </c>
      <c r="X11" s="300">
        <v>0</v>
      </c>
      <c r="Y11" s="301">
        <v>0</v>
      </c>
      <c r="Z11" s="295">
        <f t="shared" si="7"/>
        <v>0</v>
      </c>
      <c r="AA11" s="260" t="e">
        <f t="shared" si="8"/>
        <v>#DIV/0!</v>
      </c>
    </row>
    <row r="12" spans="1:27" s="75" customFormat="1" ht="23.25" customHeight="1">
      <c r="A12" s="141"/>
      <c r="B12" s="138"/>
      <c r="C12" s="77" t="s">
        <v>179</v>
      </c>
      <c r="D12" s="296">
        <f t="shared" si="9"/>
        <v>0</v>
      </c>
      <c r="E12" s="297">
        <f t="shared" si="9"/>
        <v>0</v>
      </c>
      <c r="F12" s="158">
        <f t="shared" si="10"/>
        <v>0</v>
      </c>
      <c r="G12" s="292" t="e">
        <f t="shared" si="0"/>
        <v>#DIV/0!</v>
      </c>
      <c r="H12" s="338">
        <v>0</v>
      </c>
      <c r="I12" s="339">
        <v>0</v>
      </c>
      <c r="J12" s="158">
        <f t="shared" si="11"/>
        <v>0</v>
      </c>
      <c r="K12" s="292" t="e">
        <f t="shared" si="12"/>
        <v>#DIV/0!</v>
      </c>
      <c r="L12" s="338">
        <v>0</v>
      </c>
      <c r="M12" s="339">
        <v>0</v>
      </c>
      <c r="N12" s="158">
        <f t="shared" si="1"/>
        <v>0</v>
      </c>
      <c r="O12" s="292" t="e">
        <f t="shared" si="2"/>
        <v>#DIV/0!</v>
      </c>
      <c r="P12" s="300">
        <v>0</v>
      </c>
      <c r="Q12" s="339">
        <v>0</v>
      </c>
      <c r="R12" s="158">
        <f t="shared" si="3"/>
        <v>0</v>
      </c>
      <c r="S12" s="292" t="e">
        <f t="shared" si="4"/>
        <v>#DIV/0!</v>
      </c>
      <c r="T12" s="339">
        <v>0</v>
      </c>
      <c r="U12" s="340"/>
      <c r="V12" s="158">
        <f t="shared" si="5"/>
        <v>0</v>
      </c>
      <c r="W12" s="292" t="e">
        <f t="shared" si="6"/>
        <v>#DIV/0!</v>
      </c>
      <c r="X12" s="300">
        <v>0</v>
      </c>
      <c r="Y12" s="301">
        <v>0</v>
      </c>
      <c r="Z12" s="295">
        <f t="shared" si="7"/>
        <v>0</v>
      </c>
      <c r="AA12" s="260" t="e">
        <f t="shared" si="8"/>
        <v>#DIV/0!</v>
      </c>
    </row>
    <row r="13" spans="1:27" s="75" customFormat="1" ht="23.25" customHeight="1">
      <c r="A13" s="141"/>
      <c r="B13" s="138"/>
      <c r="C13" s="77" t="s">
        <v>180</v>
      </c>
      <c r="D13" s="296">
        <f t="shared" si="9"/>
        <v>0</v>
      </c>
      <c r="E13" s="297">
        <f t="shared" si="9"/>
        <v>0</v>
      </c>
      <c r="F13" s="158">
        <f t="shared" si="10"/>
        <v>0</v>
      </c>
      <c r="G13" s="292" t="e">
        <f t="shared" si="0"/>
        <v>#DIV/0!</v>
      </c>
      <c r="H13" s="338">
        <v>0</v>
      </c>
      <c r="I13" s="339">
        <v>0</v>
      </c>
      <c r="J13" s="158">
        <f t="shared" si="11"/>
        <v>0</v>
      </c>
      <c r="K13" s="292" t="e">
        <f t="shared" si="12"/>
        <v>#DIV/0!</v>
      </c>
      <c r="L13" s="338">
        <v>0</v>
      </c>
      <c r="M13" s="339">
        <v>0</v>
      </c>
      <c r="N13" s="158">
        <f t="shared" si="1"/>
        <v>0</v>
      </c>
      <c r="O13" s="292" t="e">
        <f t="shared" si="2"/>
        <v>#DIV/0!</v>
      </c>
      <c r="P13" s="300">
        <v>0</v>
      </c>
      <c r="Q13" s="339">
        <v>0</v>
      </c>
      <c r="R13" s="158">
        <f t="shared" si="3"/>
        <v>0</v>
      </c>
      <c r="S13" s="292" t="e">
        <f t="shared" si="4"/>
        <v>#DIV/0!</v>
      </c>
      <c r="T13" s="339">
        <v>0</v>
      </c>
      <c r="U13" s="340"/>
      <c r="V13" s="158">
        <f t="shared" si="5"/>
        <v>0</v>
      </c>
      <c r="W13" s="292" t="e">
        <f t="shared" si="6"/>
        <v>#DIV/0!</v>
      </c>
      <c r="X13" s="300">
        <v>0</v>
      </c>
      <c r="Y13" s="301">
        <v>0</v>
      </c>
      <c r="Z13" s="295">
        <f t="shared" si="7"/>
        <v>0</v>
      </c>
      <c r="AA13" s="260" t="e">
        <f t="shared" si="8"/>
        <v>#DIV/0!</v>
      </c>
    </row>
    <row r="14" spans="1:27" s="75" customFormat="1" ht="23.25" customHeight="1">
      <c r="A14" s="141"/>
      <c r="B14" s="138"/>
      <c r="C14" s="77" t="s">
        <v>267</v>
      </c>
      <c r="D14" s="296">
        <f t="shared" si="9"/>
        <v>9291172</v>
      </c>
      <c r="E14" s="297">
        <f t="shared" si="9"/>
        <v>10031857</v>
      </c>
      <c r="F14" s="158">
        <f t="shared" si="10"/>
        <v>740685</v>
      </c>
      <c r="G14" s="292">
        <f t="shared" si="0"/>
        <v>7.971922164394331</v>
      </c>
      <c r="H14" s="338">
        <v>1189617</v>
      </c>
      <c r="I14" s="339">
        <v>1352017</v>
      </c>
      <c r="J14" s="158">
        <f t="shared" si="11"/>
        <v>162400</v>
      </c>
      <c r="K14" s="292">
        <f t="shared" si="12"/>
        <v>13.651452526317293</v>
      </c>
      <c r="L14" s="338">
        <v>8101555</v>
      </c>
      <c r="M14" s="339">
        <v>8503840</v>
      </c>
      <c r="N14" s="158">
        <f t="shared" si="1"/>
        <v>402285</v>
      </c>
      <c r="O14" s="292">
        <f t="shared" si="2"/>
        <v>4.965528222668365</v>
      </c>
      <c r="P14" s="300">
        <v>0</v>
      </c>
      <c r="Q14" s="339">
        <v>0</v>
      </c>
      <c r="R14" s="158">
        <f t="shared" si="3"/>
        <v>0</v>
      </c>
      <c r="S14" s="292" t="e">
        <f t="shared" si="4"/>
        <v>#DIV/0!</v>
      </c>
      <c r="T14" s="339">
        <v>0</v>
      </c>
      <c r="U14" s="340">
        <v>176000</v>
      </c>
      <c r="V14" s="158">
        <f t="shared" si="5"/>
        <v>176000</v>
      </c>
      <c r="W14" s="292" t="e">
        <f t="shared" si="6"/>
        <v>#DIV/0!</v>
      </c>
      <c r="X14" s="300">
        <v>0</v>
      </c>
      <c r="Y14" s="301">
        <v>0</v>
      </c>
      <c r="Z14" s="295">
        <f t="shared" si="7"/>
        <v>0</v>
      </c>
      <c r="AA14" s="260" t="e">
        <f t="shared" si="8"/>
        <v>#DIV/0!</v>
      </c>
    </row>
    <row r="15" spans="1:27" s="75" customFormat="1" ht="23.25" customHeight="1">
      <c r="A15" s="141"/>
      <c r="B15" s="138"/>
      <c r="C15" s="77" t="s">
        <v>181</v>
      </c>
      <c r="D15" s="296">
        <f t="shared" si="9"/>
        <v>36404790</v>
      </c>
      <c r="E15" s="297">
        <f>I15+M15+Q15+U15+Y15</f>
        <v>29382144</v>
      </c>
      <c r="F15" s="158">
        <f t="shared" si="10"/>
        <v>-7022646</v>
      </c>
      <c r="G15" s="292">
        <f t="shared" si="0"/>
        <v>-19.290445021108486</v>
      </c>
      <c r="H15" s="338">
        <v>179086</v>
      </c>
      <c r="I15" s="339">
        <v>199265</v>
      </c>
      <c r="J15" s="158">
        <f t="shared" si="11"/>
        <v>20179</v>
      </c>
      <c r="K15" s="292">
        <f t="shared" si="12"/>
        <v>11.267770791686676</v>
      </c>
      <c r="L15" s="338">
        <v>30696704</v>
      </c>
      <c r="M15" s="339">
        <f>30391722-1236843</f>
        <v>29154879</v>
      </c>
      <c r="N15" s="158">
        <f t="shared" si="1"/>
        <v>-1541825</v>
      </c>
      <c r="O15" s="292">
        <f t="shared" si="2"/>
        <v>-5.022770522854832</v>
      </c>
      <c r="P15" s="300">
        <v>0</v>
      </c>
      <c r="Q15" s="339">
        <v>0</v>
      </c>
      <c r="R15" s="158">
        <f t="shared" si="3"/>
        <v>0</v>
      </c>
      <c r="S15" s="292" t="e">
        <f t="shared" si="4"/>
        <v>#DIV/0!</v>
      </c>
      <c r="T15" s="339">
        <v>5529000</v>
      </c>
      <c r="U15" s="340">
        <v>28000</v>
      </c>
      <c r="V15" s="158">
        <f t="shared" si="5"/>
        <v>-5501000</v>
      </c>
      <c r="W15" s="292">
        <f t="shared" si="6"/>
        <v>-99.49357930909748</v>
      </c>
      <c r="X15" s="300">
        <v>0</v>
      </c>
      <c r="Y15" s="301">
        <v>0</v>
      </c>
      <c r="Z15" s="295">
        <f t="shared" si="7"/>
        <v>0</v>
      </c>
      <c r="AA15" s="260" t="e">
        <f t="shared" si="8"/>
        <v>#DIV/0!</v>
      </c>
    </row>
    <row r="16" spans="1:27" s="75" customFormat="1" ht="23.25" customHeight="1">
      <c r="A16" s="141"/>
      <c r="B16" s="138"/>
      <c r="C16" s="77" t="s">
        <v>182</v>
      </c>
      <c r="D16" s="296">
        <f t="shared" si="9"/>
        <v>904926</v>
      </c>
      <c r="E16" s="297">
        <f t="shared" si="9"/>
        <v>878101</v>
      </c>
      <c r="F16" s="158">
        <f t="shared" si="10"/>
        <v>-26825</v>
      </c>
      <c r="G16" s="292">
        <f t="shared" si="0"/>
        <v>-2.9643307850586678</v>
      </c>
      <c r="H16" s="338">
        <v>482</v>
      </c>
      <c r="I16" s="339">
        <v>456</v>
      </c>
      <c r="J16" s="158">
        <f t="shared" si="11"/>
        <v>-26</v>
      </c>
      <c r="K16" s="292">
        <f t="shared" si="12"/>
        <v>-5.394190871369295</v>
      </c>
      <c r="L16" s="338">
        <v>904444</v>
      </c>
      <c r="M16" s="339">
        <v>877645</v>
      </c>
      <c r="N16" s="158">
        <f t="shared" si="1"/>
        <v>-26799</v>
      </c>
      <c r="O16" s="292">
        <f t="shared" si="2"/>
        <v>-2.9630358540716726</v>
      </c>
      <c r="P16" s="300">
        <v>0</v>
      </c>
      <c r="Q16" s="339">
        <v>0</v>
      </c>
      <c r="R16" s="158">
        <f t="shared" si="3"/>
        <v>0</v>
      </c>
      <c r="S16" s="292" t="e">
        <f t="shared" si="4"/>
        <v>#DIV/0!</v>
      </c>
      <c r="T16" s="339">
        <v>0</v>
      </c>
      <c r="U16" s="340">
        <v>0</v>
      </c>
      <c r="V16" s="158">
        <f t="shared" si="5"/>
        <v>0</v>
      </c>
      <c r="W16" s="292" t="e">
        <f t="shared" si="6"/>
        <v>#DIV/0!</v>
      </c>
      <c r="X16" s="300">
        <v>0</v>
      </c>
      <c r="Y16" s="301">
        <v>0</v>
      </c>
      <c r="Z16" s="295">
        <f t="shared" si="7"/>
        <v>0</v>
      </c>
      <c r="AA16" s="260" t="e">
        <f t="shared" si="8"/>
        <v>#DIV/0!</v>
      </c>
    </row>
    <row r="17" spans="1:27" s="75" customFormat="1" ht="23.25" customHeight="1">
      <c r="A17" s="141"/>
      <c r="B17" s="138"/>
      <c r="C17" s="77" t="s">
        <v>183</v>
      </c>
      <c r="D17" s="296">
        <f t="shared" si="9"/>
        <v>182081</v>
      </c>
      <c r="E17" s="297">
        <f t="shared" si="9"/>
        <v>177366</v>
      </c>
      <c r="F17" s="158">
        <f t="shared" si="10"/>
        <v>-4715</v>
      </c>
      <c r="G17" s="292">
        <f t="shared" si="0"/>
        <v>-2.5895068678225623</v>
      </c>
      <c r="H17" s="338">
        <v>1378</v>
      </c>
      <c r="I17" s="339">
        <v>1411</v>
      </c>
      <c r="J17" s="158">
        <f t="shared" si="11"/>
        <v>33</v>
      </c>
      <c r="K17" s="292">
        <f t="shared" si="12"/>
        <v>2.39477503628447</v>
      </c>
      <c r="L17" s="338">
        <v>180703</v>
      </c>
      <c r="M17" s="339">
        <v>175955</v>
      </c>
      <c r="N17" s="158">
        <f t="shared" si="1"/>
        <v>-4748</v>
      </c>
      <c r="O17" s="292">
        <f t="shared" si="2"/>
        <v>-2.627515868579935</v>
      </c>
      <c r="P17" s="300">
        <v>0</v>
      </c>
      <c r="Q17" s="339">
        <v>0</v>
      </c>
      <c r="R17" s="158">
        <f t="shared" si="3"/>
        <v>0</v>
      </c>
      <c r="S17" s="292" t="e">
        <f t="shared" si="4"/>
        <v>#DIV/0!</v>
      </c>
      <c r="T17" s="339">
        <v>0</v>
      </c>
      <c r="U17" s="340">
        <v>0</v>
      </c>
      <c r="V17" s="158">
        <f t="shared" si="5"/>
        <v>0</v>
      </c>
      <c r="W17" s="292" t="e">
        <f t="shared" si="6"/>
        <v>#DIV/0!</v>
      </c>
      <c r="X17" s="300">
        <v>0</v>
      </c>
      <c r="Y17" s="301">
        <v>0</v>
      </c>
      <c r="Z17" s="295">
        <f t="shared" si="7"/>
        <v>0</v>
      </c>
      <c r="AA17" s="260" t="e">
        <f t="shared" si="8"/>
        <v>#DIV/0!</v>
      </c>
    </row>
    <row r="18" spans="1:27" s="75" customFormat="1" ht="23.25" customHeight="1">
      <c r="A18" s="141"/>
      <c r="B18" s="138"/>
      <c r="C18" s="77" t="s">
        <v>39</v>
      </c>
      <c r="D18" s="296">
        <f t="shared" si="9"/>
        <v>2235734</v>
      </c>
      <c r="E18" s="297">
        <f t="shared" si="9"/>
        <v>2230797</v>
      </c>
      <c r="F18" s="158">
        <f t="shared" si="10"/>
        <v>-4937</v>
      </c>
      <c r="G18" s="292">
        <f t="shared" si="0"/>
        <v>-0.22082233396280596</v>
      </c>
      <c r="H18" s="338">
        <v>167887</v>
      </c>
      <c r="I18" s="339">
        <v>164737</v>
      </c>
      <c r="J18" s="158">
        <f t="shared" si="11"/>
        <v>-3150</v>
      </c>
      <c r="K18" s="292">
        <f t="shared" si="12"/>
        <v>-1.8762620095659581</v>
      </c>
      <c r="L18" s="338">
        <v>1893847</v>
      </c>
      <c r="M18" s="339">
        <v>2066060</v>
      </c>
      <c r="N18" s="158">
        <f t="shared" si="1"/>
        <v>172213</v>
      </c>
      <c r="O18" s="292">
        <f t="shared" si="2"/>
        <v>9.093290007059704</v>
      </c>
      <c r="P18" s="300">
        <v>0</v>
      </c>
      <c r="Q18" s="339">
        <v>0</v>
      </c>
      <c r="R18" s="158">
        <f t="shared" si="3"/>
        <v>0</v>
      </c>
      <c r="S18" s="292" t="e">
        <f t="shared" si="4"/>
        <v>#DIV/0!</v>
      </c>
      <c r="T18" s="339">
        <v>174000</v>
      </c>
      <c r="U18" s="340">
        <v>0</v>
      </c>
      <c r="V18" s="158">
        <f t="shared" si="5"/>
        <v>-174000</v>
      </c>
      <c r="W18" s="292">
        <f t="shared" si="6"/>
        <v>-100</v>
      </c>
      <c r="X18" s="300">
        <v>0</v>
      </c>
      <c r="Y18" s="301">
        <v>0</v>
      </c>
      <c r="Z18" s="295">
        <f t="shared" si="7"/>
        <v>0</v>
      </c>
      <c r="AA18" s="260" t="e">
        <f t="shared" si="8"/>
        <v>#DIV/0!</v>
      </c>
    </row>
    <row r="19" spans="1:27" s="75" customFormat="1" ht="23.25" customHeight="1">
      <c r="A19" s="141"/>
      <c r="B19" s="138"/>
      <c r="C19" s="77" t="s">
        <v>184</v>
      </c>
      <c r="D19" s="296">
        <f t="shared" si="9"/>
        <v>188221</v>
      </c>
      <c r="E19" s="297">
        <f t="shared" si="9"/>
        <v>192887</v>
      </c>
      <c r="F19" s="158">
        <f t="shared" si="10"/>
        <v>4666</v>
      </c>
      <c r="G19" s="292">
        <f t="shared" si="0"/>
        <v>2.479000749119386</v>
      </c>
      <c r="H19" s="338">
        <v>12737</v>
      </c>
      <c r="I19" s="339">
        <v>19734</v>
      </c>
      <c r="J19" s="158">
        <f t="shared" si="11"/>
        <v>6997</v>
      </c>
      <c r="K19" s="292">
        <f t="shared" si="12"/>
        <v>54.93444296145089</v>
      </c>
      <c r="L19" s="338">
        <v>175484</v>
      </c>
      <c r="M19" s="339">
        <v>173153</v>
      </c>
      <c r="N19" s="158">
        <f t="shared" si="1"/>
        <v>-2331</v>
      </c>
      <c r="O19" s="292">
        <f t="shared" si="2"/>
        <v>-1.3283262291718902</v>
      </c>
      <c r="P19" s="300">
        <v>0</v>
      </c>
      <c r="Q19" s="339">
        <v>0</v>
      </c>
      <c r="R19" s="158">
        <f t="shared" si="3"/>
        <v>0</v>
      </c>
      <c r="S19" s="292" t="e">
        <f t="shared" si="4"/>
        <v>#DIV/0!</v>
      </c>
      <c r="T19" s="339">
        <v>0</v>
      </c>
      <c r="U19" s="340">
        <v>0</v>
      </c>
      <c r="V19" s="158">
        <f t="shared" si="5"/>
        <v>0</v>
      </c>
      <c r="W19" s="292" t="e">
        <f t="shared" si="6"/>
        <v>#DIV/0!</v>
      </c>
      <c r="X19" s="300">
        <v>0</v>
      </c>
      <c r="Y19" s="301">
        <v>0</v>
      </c>
      <c r="Z19" s="295">
        <f t="shared" si="7"/>
        <v>0</v>
      </c>
      <c r="AA19" s="260" t="e">
        <f t="shared" si="8"/>
        <v>#DIV/0!</v>
      </c>
    </row>
    <row r="20" spans="1:27" s="75" customFormat="1" ht="23.25" customHeight="1">
      <c r="A20" s="141"/>
      <c r="B20" s="138"/>
      <c r="C20" s="77" t="s">
        <v>185</v>
      </c>
      <c r="D20" s="296">
        <f t="shared" si="9"/>
        <v>0</v>
      </c>
      <c r="E20" s="297">
        <f t="shared" si="9"/>
        <v>0</v>
      </c>
      <c r="F20" s="158">
        <f t="shared" si="10"/>
        <v>0</v>
      </c>
      <c r="G20" s="292" t="e">
        <f t="shared" si="0"/>
        <v>#DIV/0!</v>
      </c>
      <c r="H20" s="338">
        <v>0</v>
      </c>
      <c r="I20" s="339">
        <v>0</v>
      </c>
      <c r="J20" s="158">
        <f t="shared" si="11"/>
        <v>0</v>
      </c>
      <c r="K20" s="292" t="e">
        <f t="shared" si="12"/>
        <v>#DIV/0!</v>
      </c>
      <c r="L20" s="338">
        <v>0</v>
      </c>
      <c r="M20" s="339">
        <v>0</v>
      </c>
      <c r="N20" s="158">
        <f t="shared" si="1"/>
        <v>0</v>
      </c>
      <c r="O20" s="292" t="e">
        <f t="shared" si="2"/>
        <v>#DIV/0!</v>
      </c>
      <c r="P20" s="300">
        <v>0</v>
      </c>
      <c r="Q20" s="339">
        <v>0</v>
      </c>
      <c r="R20" s="158">
        <f t="shared" si="3"/>
        <v>0</v>
      </c>
      <c r="S20" s="292" t="e">
        <f t="shared" si="4"/>
        <v>#DIV/0!</v>
      </c>
      <c r="T20" s="339">
        <v>0</v>
      </c>
      <c r="U20" s="340">
        <v>0</v>
      </c>
      <c r="V20" s="158">
        <f t="shared" si="5"/>
        <v>0</v>
      </c>
      <c r="W20" s="292" t="e">
        <f t="shared" si="6"/>
        <v>#DIV/0!</v>
      </c>
      <c r="X20" s="300">
        <v>0</v>
      </c>
      <c r="Y20" s="301">
        <v>0</v>
      </c>
      <c r="Z20" s="295">
        <f t="shared" si="7"/>
        <v>0</v>
      </c>
      <c r="AA20" s="260" t="e">
        <f t="shared" si="8"/>
        <v>#DIV/0!</v>
      </c>
    </row>
    <row r="21" spans="1:27" s="75" customFormat="1" ht="23.25" customHeight="1">
      <c r="A21" s="141"/>
      <c r="B21" s="138"/>
      <c r="C21" s="77" t="s">
        <v>186</v>
      </c>
      <c r="D21" s="296">
        <f t="shared" si="9"/>
        <v>0</v>
      </c>
      <c r="E21" s="297">
        <f t="shared" si="9"/>
        <v>0</v>
      </c>
      <c r="F21" s="158">
        <f t="shared" si="10"/>
        <v>0</v>
      </c>
      <c r="G21" s="292" t="e">
        <f t="shared" si="0"/>
        <v>#DIV/0!</v>
      </c>
      <c r="H21" s="338">
        <v>0</v>
      </c>
      <c r="I21" s="339">
        <v>0</v>
      </c>
      <c r="J21" s="158">
        <f t="shared" si="11"/>
        <v>0</v>
      </c>
      <c r="K21" s="292" t="e">
        <f t="shared" si="12"/>
        <v>#DIV/0!</v>
      </c>
      <c r="L21" s="338">
        <v>0</v>
      </c>
      <c r="M21" s="339">
        <v>0</v>
      </c>
      <c r="N21" s="158">
        <f t="shared" si="1"/>
        <v>0</v>
      </c>
      <c r="O21" s="292" t="e">
        <f t="shared" si="2"/>
        <v>#DIV/0!</v>
      </c>
      <c r="P21" s="300">
        <v>0</v>
      </c>
      <c r="Q21" s="339">
        <v>0</v>
      </c>
      <c r="R21" s="158">
        <f t="shared" si="3"/>
        <v>0</v>
      </c>
      <c r="S21" s="292" t="e">
        <f t="shared" si="4"/>
        <v>#DIV/0!</v>
      </c>
      <c r="T21" s="339">
        <v>0</v>
      </c>
      <c r="U21" s="340"/>
      <c r="V21" s="158">
        <f t="shared" si="5"/>
        <v>0</v>
      </c>
      <c r="W21" s="292" t="e">
        <f t="shared" si="6"/>
        <v>#DIV/0!</v>
      </c>
      <c r="X21" s="300">
        <v>0</v>
      </c>
      <c r="Y21" s="301">
        <v>0</v>
      </c>
      <c r="Z21" s="295">
        <f t="shared" si="7"/>
        <v>0</v>
      </c>
      <c r="AA21" s="260" t="e">
        <f t="shared" si="8"/>
        <v>#DIV/0!</v>
      </c>
    </row>
    <row r="22" spans="1:27" s="75" customFormat="1" ht="23.25" customHeight="1">
      <c r="A22" s="141"/>
      <c r="B22" s="138"/>
      <c r="C22" s="77" t="s">
        <v>346</v>
      </c>
      <c r="D22" s="296">
        <f>H22+L22+P22+T22+X22</f>
        <v>0</v>
      </c>
      <c r="E22" s="297">
        <f>I22+M22+Q22+U22+Y22</f>
        <v>0</v>
      </c>
      <c r="F22" s="158">
        <f>E22-D22</f>
        <v>0</v>
      </c>
      <c r="G22" s="292" t="e">
        <f>F22/D22*100</f>
        <v>#DIV/0!</v>
      </c>
      <c r="H22" s="338">
        <v>0</v>
      </c>
      <c r="I22" s="339">
        <v>0</v>
      </c>
      <c r="J22" s="158">
        <f>I22-H22</f>
        <v>0</v>
      </c>
      <c r="K22" s="292" t="e">
        <f>J22/H22*100</f>
        <v>#DIV/0!</v>
      </c>
      <c r="L22" s="338">
        <v>0</v>
      </c>
      <c r="M22" s="339">
        <v>0</v>
      </c>
      <c r="N22" s="158">
        <f>M22-L22</f>
        <v>0</v>
      </c>
      <c r="O22" s="292" t="e">
        <f>N22/L22*100</f>
        <v>#DIV/0!</v>
      </c>
      <c r="P22" s="300">
        <v>0</v>
      </c>
      <c r="Q22" s="339">
        <v>0</v>
      </c>
      <c r="R22" s="158">
        <f>Q22-P22</f>
        <v>0</v>
      </c>
      <c r="S22" s="292" t="e">
        <f>R22/P22*100</f>
        <v>#DIV/0!</v>
      </c>
      <c r="T22" s="339">
        <v>0</v>
      </c>
      <c r="U22" s="340">
        <v>0</v>
      </c>
      <c r="V22" s="158">
        <f>U22-T22</f>
        <v>0</v>
      </c>
      <c r="W22" s="292" t="e">
        <f>V22/T22*100</f>
        <v>#DIV/0!</v>
      </c>
      <c r="X22" s="300">
        <v>0</v>
      </c>
      <c r="Y22" s="301">
        <v>0</v>
      </c>
      <c r="Z22" s="295">
        <f>Y22-X22</f>
        <v>0</v>
      </c>
      <c r="AA22" s="260" t="e">
        <f>Z22/X22*100</f>
        <v>#DIV/0!</v>
      </c>
    </row>
    <row r="23" spans="1:27" s="75" customFormat="1" ht="23.25" customHeight="1">
      <c r="A23" s="141"/>
      <c r="B23" s="138"/>
      <c r="C23" s="77" t="s">
        <v>345</v>
      </c>
      <c r="D23" s="296">
        <f>H23+L23+P23+T23+X23</f>
        <v>0</v>
      </c>
      <c r="E23" s="297">
        <f>I23+M23+Q23+U23+Y23</f>
        <v>0</v>
      </c>
      <c r="F23" s="158">
        <f>E23-D23</f>
        <v>0</v>
      </c>
      <c r="G23" s="292" t="e">
        <f>F23/D23*100</f>
        <v>#DIV/0!</v>
      </c>
      <c r="H23" s="338">
        <v>0</v>
      </c>
      <c r="I23" s="339">
        <v>0</v>
      </c>
      <c r="J23" s="158">
        <f>I23-H23</f>
        <v>0</v>
      </c>
      <c r="K23" s="292" t="e">
        <f>J23/H23*100</f>
        <v>#DIV/0!</v>
      </c>
      <c r="L23" s="338">
        <v>0</v>
      </c>
      <c r="M23" s="339">
        <v>0</v>
      </c>
      <c r="N23" s="158">
        <f>M23-L23</f>
        <v>0</v>
      </c>
      <c r="O23" s="292" t="e">
        <f>N23/L23*100</f>
        <v>#DIV/0!</v>
      </c>
      <c r="P23" s="300">
        <v>0</v>
      </c>
      <c r="Q23" s="339">
        <v>0</v>
      </c>
      <c r="R23" s="158">
        <f>Q23-P23</f>
        <v>0</v>
      </c>
      <c r="S23" s="292" t="e">
        <f>R23/P23*100</f>
        <v>#DIV/0!</v>
      </c>
      <c r="T23" s="339">
        <v>0</v>
      </c>
      <c r="U23" s="340">
        <v>0</v>
      </c>
      <c r="V23" s="158">
        <f>U23-T23</f>
        <v>0</v>
      </c>
      <c r="W23" s="292" t="e">
        <f>V23/T23*100</f>
        <v>#DIV/0!</v>
      </c>
      <c r="X23" s="300">
        <v>0</v>
      </c>
      <c r="Y23" s="301">
        <v>0</v>
      </c>
      <c r="Z23" s="295">
        <f>Y23-X23</f>
        <v>0</v>
      </c>
      <c r="AA23" s="260" t="e">
        <f>Z23/X23*100</f>
        <v>#DIV/0!</v>
      </c>
    </row>
    <row r="24" spans="1:27" s="75" customFormat="1" ht="23.25" customHeight="1">
      <c r="A24" s="141"/>
      <c r="B24" s="138"/>
      <c r="C24" s="77"/>
      <c r="D24" s="303"/>
      <c r="E24" s="304"/>
      <c r="F24" s="158"/>
      <c r="G24" s="292"/>
      <c r="H24" s="334"/>
      <c r="I24" s="335"/>
      <c r="J24" s="158"/>
      <c r="K24" s="292"/>
      <c r="L24" s="334"/>
      <c r="M24" s="335"/>
      <c r="N24" s="158"/>
      <c r="O24" s="292"/>
      <c r="P24" s="289"/>
      <c r="Q24" s="336"/>
      <c r="R24" s="158"/>
      <c r="S24" s="292" t="s">
        <v>296</v>
      </c>
      <c r="T24" s="334"/>
      <c r="U24" s="335"/>
      <c r="V24" s="158"/>
      <c r="W24" s="292"/>
      <c r="X24" s="289"/>
      <c r="Y24" s="290"/>
      <c r="Z24" s="337"/>
      <c r="AA24" s="260"/>
    </row>
    <row r="25" spans="1:27" s="75" customFormat="1" ht="23.25" customHeight="1">
      <c r="A25" s="141"/>
      <c r="B25" s="137" t="s">
        <v>294</v>
      </c>
      <c r="C25" s="76" t="s">
        <v>136</v>
      </c>
      <c r="D25" s="284">
        <f>SUM(D26:D35)</f>
        <v>1648469</v>
      </c>
      <c r="E25" s="285">
        <f>SUM(E26:E35)</f>
        <v>459326</v>
      </c>
      <c r="F25" s="259">
        <f t="shared" si="10"/>
        <v>-1189143</v>
      </c>
      <c r="G25" s="286">
        <f aca="true" t="shared" si="13" ref="G25:G35">F25/D25*100</f>
        <v>-72.13620638301357</v>
      </c>
      <c r="H25" s="284">
        <f>SUM(H26:H35)</f>
        <v>39843</v>
      </c>
      <c r="I25" s="285">
        <f>SUM(I26:I35)</f>
        <v>27784</v>
      </c>
      <c r="J25" s="259">
        <f aca="true" t="shared" si="14" ref="J25:J35">I25-H25</f>
        <v>-12059</v>
      </c>
      <c r="K25" s="286">
        <f aca="true" t="shared" si="15" ref="K25:K35">J25/H25*100</f>
        <v>-30.26629520869412</v>
      </c>
      <c r="L25" s="284">
        <f>SUM(L26:L35)</f>
        <v>1608626</v>
      </c>
      <c r="M25" s="285">
        <f>SUM(M26:M35)</f>
        <v>429016</v>
      </c>
      <c r="N25" s="259">
        <f aca="true" t="shared" si="16" ref="N25:N35">M25-L25</f>
        <v>-1179610</v>
      </c>
      <c r="O25" s="286">
        <f aca="true" t="shared" si="17" ref="O25:O35">N25/L25*100</f>
        <v>-73.33028311117687</v>
      </c>
      <c r="P25" s="284">
        <f>SUM(P26:P35)</f>
        <v>0</v>
      </c>
      <c r="Q25" s="285">
        <f>SUM(Q26:Q35)</f>
        <v>0</v>
      </c>
      <c r="R25" s="259">
        <f aca="true" t="shared" si="18" ref="R25:R35">Q25-P25</f>
        <v>0</v>
      </c>
      <c r="S25" s="286" t="e">
        <f aca="true" t="shared" si="19" ref="S25:S35">R25/P25*100</f>
        <v>#DIV/0!</v>
      </c>
      <c r="T25" s="284">
        <f>SUM(T26:T35)</f>
        <v>0</v>
      </c>
      <c r="U25" s="285">
        <f>SUM(U26:U35)</f>
        <v>0</v>
      </c>
      <c r="V25" s="259">
        <f aca="true" t="shared" si="20" ref="V25:V35">U25-T25</f>
        <v>0</v>
      </c>
      <c r="W25" s="286" t="e">
        <f aca="true" t="shared" si="21" ref="W25:W35">V25/T25*100</f>
        <v>#DIV/0!</v>
      </c>
      <c r="X25" s="284">
        <f>SUM(X26:X35)</f>
        <v>0</v>
      </c>
      <c r="Y25" s="285">
        <f>SUM(Y26:Y35)</f>
        <v>2526</v>
      </c>
      <c r="Z25" s="287">
        <f>Y25-X25</f>
        <v>2526</v>
      </c>
      <c r="AA25" s="288" t="e">
        <f aca="true" t="shared" si="22" ref="AA25:AA35">Z25/X25*100</f>
        <v>#DIV/0!</v>
      </c>
    </row>
    <row r="26" spans="1:27" s="75" customFormat="1" ht="23.25" customHeight="1">
      <c r="A26" s="141"/>
      <c r="B26" s="138"/>
      <c r="C26" s="77" t="s">
        <v>188</v>
      </c>
      <c r="D26" s="296">
        <f aca="true" t="shared" si="23" ref="D26:D35">H26+L26+P26+T26+X26+D63</f>
        <v>0</v>
      </c>
      <c r="E26" s="297">
        <f aca="true" t="shared" si="24" ref="E26:E35">I26+M26+Q26+U26+Y26+E63</f>
        <v>0</v>
      </c>
      <c r="F26" s="158">
        <f t="shared" si="10"/>
        <v>0</v>
      </c>
      <c r="G26" s="292" t="e">
        <f t="shared" si="13"/>
        <v>#DIV/0!</v>
      </c>
      <c r="H26" s="338">
        <v>0</v>
      </c>
      <c r="I26" s="339">
        <v>0</v>
      </c>
      <c r="J26" s="158">
        <f t="shared" si="14"/>
        <v>0</v>
      </c>
      <c r="K26" s="292" t="e">
        <f t="shared" si="15"/>
        <v>#DIV/0!</v>
      </c>
      <c r="L26" s="338">
        <v>0</v>
      </c>
      <c r="M26" s="339">
        <v>0</v>
      </c>
      <c r="N26" s="158">
        <f t="shared" si="16"/>
        <v>0</v>
      </c>
      <c r="O26" s="292" t="e">
        <f t="shared" si="17"/>
        <v>#DIV/0!</v>
      </c>
      <c r="P26" s="300">
        <v>0</v>
      </c>
      <c r="Q26" s="339">
        <v>0</v>
      </c>
      <c r="R26" s="158">
        <f t="shared" si="18"/>
        <v>0</v>
      </c>
      <c r="S26" s="292" t="e">
        <f t="shared" si="19"/>
        <v>#DIV/0!</v>
      </c>
      <c r="T26" s="338">
        <v>0</v>
      </c>
      <c r="U26" s="339">
        <v>0</v>
      </c>
      <c r="V26" s="158">
        <f t="shared" si="20"/>
        <v>0</v>
      </c>
      <c r="W26" s="292" t="e">
        <f t="shared" si="21"/>
        <v>#DIV/0!</v>
      </c>
      <c r="X26" s="300">
        <v>0</v>
      </c>
      <c r="Y26" s="301">
        <v>0</v>
      </c>
      <c r="Z26" s="295">
        <f aca="true" t="shared" si="25" ref="Z26:Z35">Y26-X26</f>
        <v>0</v>
      </c>
      <c r="AA26" s="260" t="e">
        <f t="shared" si="22"/>
        <v>#DIV/0!</v>
      </c>
    </row>
    <row r="27" spans="1:27" s="75" customFormat="1" ht="23.25" customHeight="1">
      <c r="A27" s="141"/>
      <c r="B27" s="138"/>
      <c r="C27" s="77" t="s">
        <v>189</v>
      </c>
      <c r="D27" s="296">
        <f t="shared" si="23"/>
        <v>180158</v>
      </c>
      <c r="E27" s="297">
        <f t="shared" si="24"/>
        <v>186807</v>
      </c>
      <c r="F27" s="158">
        <f t="shared" si="10"/>
        <v>6649</v>
      </c>
      <c r="G27" s="292">
        <f t="shared" si="13"/>
        <v>3.6906493189311607</v>
      </c>
      <c r="H27" s="338">
        <v>0</v>
      </c>
      <c r="I27" s="339">
        <v>0</v>
      </c>
      <c r="J27" s="158">
        <f t="shared" si="14"/>
        <v>0</v>
      </c>
      <c r="K27" s="292" t="e">
        <f t="shared" si="15"/>
        <v>#DIV/0!</v>
      </c>
      <c r="L27" s="338">
        <v>180158</v>
      </c>
      <c r="M27" s="339">
        <v>186807</v>
      </c>
      <c r="N27" s="158">
        <f t="shared" si="16"/>
        <v>6649</v>
      </c>
      <c r="O27" s="292">
        <f t="shared" si="17"/>
        <v>3.6906493189311607</v>
      </c>
      <c r="P27" s="300">
        <v>0</v>
      </c>
      <c r="Q27" s="339">
        <v>0</v>
      </c>
      <c r="R27" s="158">
        <f t="shared" si="18"/>
        <v>0</v>
      </c>
      <c r="S27" s="292" t="e">
        <f t="shared" si="19"/>
        <v>#DIV/0!</v>
      </c>
      <c r="T27" s="338">
        <v>0</v>
      </c>
      <c r="U27" s="339">
        <v>0</v>
      </c>
      <c r="V27" s="158">
        <f t="shared" si="20"/>
        <v>0</v>
      </c>
      <c r="W27" s="292" t="e">
        <f t="shared" si="21"/>
        <v>#DIV/0!</v>
      </c>
      <c r="X27" s="300">
        <v>0</v>
      </c>
      <c r="Y27" s="301">
        <v>0</v>
      </c>
      <c r="Z27" s="295">
        <f t="shared" si="25"/>
        <v>0</v>
      </c>
      <c r="AA27" s="260" t="e">
        <f t="shared" si="22"/>
        <v>#DIV/0!</v>
      </c>
    </row>
    <row r="28" spans="1:27" s="75" customFormat="1" ht="23.25" customHeight="1">
      <c r="A28" s="141"/>
      <c r="B28" s="138"/>
      <c r="C28" s="77" t="s">
        <v>190</v>
      </c>
      <c r="D28" s="296">
        <f t="shared" si="23"/>
        <v>1178358</v>
      </c>
      <c r="E28" s="297">
        <f t="shared" si="24"/>
        <v>0</v>
      </c>
      <c r="F28" s="158">
        <f t="shared" si="10"/>
        <v>-1178358</v>
      </c>
      <c r="G28" s="292">
        <f t="shared" si="13"/>
        <v>-100</v>
      </c>
      <c r="H28" s="338">
        <v>19241</v>
      </c>
      <c r="I28" s="339">
        <v>0</v>
      </c>
      <c r="J28" s="158">
        <f t="shared" si="14"/>
        <v>-19241</v>
      </c>
      <c r="K28" s="292">
        <f t="shared" si="15"/>
        <v>-100</v>
      </c>
      <c r="L28" s="338">
        <v>1159117</v>
      </c>
      <c r="M28" s="339">
        <v>0</v>
      </c>
      <c r="N28" s="158">
        <f t="shared" si="16"/>
        <v>-1159117</v>
      </c>
      <c r="O28" s="292">
        <f t="shared" si="17"/>
        <v>-100</v>
      </c>
      <c r="P28" s="300">
        <v>0</v>
      </c>
      <c r="Q28" s="339">
        <v>0</v>
      </c>
      <c r="R28" s="158">
        <f t="shared" si="18"/>
        <v>0</v>
      </c>
      <c r="S28" s="292" t="e">
        <f t="shared" si="19"/>
        <v>#DIV/0!</v>
      </c>
      <c r="T28" s="338">
        <v>0</v>
      </c>
      <c r="U28" s="339">
        <v>0</v>
      </c>
      <c r="V28" s="158">
        <f t="shared" si="20"/>
        <v>0</v>
      </c>
      <c r="W28" s="292" t="e">
        <f t="shared" si="21"/>
        <v>#DIV/0!</v>
      </c>
      <c r="X28" s="300">
        <v>0</v>
      </c>
      <c r="Y28" s="301">
        <v>0</v>
      </c>
      <c r="Z28" s="295">
        <f t="shared" si="25"/>
        <v>0</v>
      </c>
      <c r="AA28" s="260" t="e">
        <f t="shared" si="22"/>
        <v>#DIV/0!</v>
      </c>
    </row>
    <row r="29" spans="1:27" s="75" customFormat="1" ht="23.25" customHeight="1">
      <c r="A29" s="141"/>
      <c r="B29" s="138"/>
      <c r="C29" s="77" t="s">
        <v>191</v>
      </c>
      <c r="D29" s="296">
        <f t="shared" si="23"/>
        <v>0</v>
      </c>
      <c r="E29" s="297">
        <f t="shared" si="24"/>
        <v>0</v>
      </c>
      <c r="F29" s="158">
        <f t="shared" si="10"/>
        <v>0</v>
      </c>
      <c r="G29" s="292" t="e">
        <f t="shared" si="13"/>
        <v>#DIV/0!</v>
      </c>
      <c r="H29" s="338">
        <v>0</v>
      </c>
      <c r="I29" s="339">
        <v>0</v>
      </c>
      <c r="J29" s="158">
        <f t="shared" si="14"/>
        <v>0</v>
      </c>
      <c r="K29" s="292" t="e">
        <f t="shared" si="15"/>
        <v>#DIV/0!</v>
      </c>
      <c r="L29" s="338">
        <v>0</v>
      </c>
      <c r="M29" s="339">
        <v>0</v>
      </c>
      <c r="N29" s="158">
        <f t="shared" si="16"/>
        <v>0</v>
      </c>
      <c r="O29" s="292" t="e">
        <f t="shared" si="17"/>
        <v>#DIV/0!</v>
      </c>
      <c r="P29" s="300">
        <v>0</v>
      </c>
      <c r="Q29" s="339">
        <v>0</v>
      </c>
      <c r="R29" s="158">
        <f t="shared" si="18"/>
        <v>0</v>
      </c>
      <c r="S29" s="292" t="e">
        <f t="shared" si="19"/>
        <v>#DIV/0!</v>
      </c>
      <c r="T29" s="338">
        <v>0</v>
      </c>
      <c r="U29" s="339">
        <v>0</v>
      </c>
      <c r="V29" s="158">
        <f t="shared" si="20"/>
        <v>0</v>
      </c>
      <c r="W29" s="292" t="e">
        <f t="shared" si="21"/>
        <v>#DIV/0!</v>
      </c>
      <c r="X29" s="300">
        <v>0</v>
      </c>
      <c r="Y29" s="301">
        <v>0</v>
      </c>
      <c r="Z29" s="295">
        <f t="shared" si="25"/>
        <v>0</v>
      </c>
      <c r="AA29" s="260" t="e">
        <f t="shared" si="22"/>
        <v>#DIV/0!</v>
      </c>
    </row>
    <row r="30" spans="1:27" s="75" customFormat="1" ht="23.25" customHeight="1">
      <c r="A30" s="141"/>
      <c r="B30" s="138"/>
      <c r="C30" s="77" t="s">
        <v>192</v>
      </c>
      <c r="D30" s="296">
        <f t="shared" si="23"/>
        <v>35894</v>
      </c>
      <c r="E30" s="297">
        <f t="shared" si="24"/>
        <v>1553</v>
      </c>
      <c r="F30" s="158">
        <f t="shared" si="10"/>
        <v>-34341</v>
      </c>
      <c r="G30" s="292">
        <f t="shared" si="13"/>
        <v>-95.6733715941383</v>
      </c>
      <c r="H30" s="338">
        <v>0</v>
      </c>
      <c r="I30" s="339">
        <v>0</v>
      </c>
      <c r="J30" s="158">
        <f t="shared" si="14"/>
        <v>0</v>
      </c>
      <c r="K30" s="292" t="e">
        <f t="shared" si="15"/>
        <v>#DIV/0!</v>
      </c>
      <c r="L30" s="338">
        <v>35894</v>
      </c>
      <c r="M30" s="339">
        <v>1553</v>
      </c>
      <c r="N30" s="158">
        <f t="shared" si="16"/>
        <v>-34341</v>
      </c>
      <c r="O30" s="292">
        <f t="shared" si="17"/>
        <v>-95.6733715941383</v>
      </c>
      <c r="P30" s="300">
        <v>0</v>
      </c>
      <c r="Q30" s="339">
        <v>0</v>
      </c>
      <c r="R30" s="158">
        <f t="shared" si="18"/>
        <v>0</v>
      </c>
      <c r="S30" s="292" t="e">
        <f t="shared" si="19"/>
        <v>#DIV/0!</v>
      </c>
      <c r="T30" s="338">
        <v>0</v>
      </c>
      <c r="U30" s="339">
        <v>0</v>
      </c>
      <c r="V30" s="158">
        <f t="shared" si="20"/>
        <v>0</v>
      </c>
      <c r="W30" s="292" t="e">
        <f t="shared" si="21"/>
        <v>#DIV/0!</v>
      </c>
      <c r="X30" s="300">
        <v>0</v>
      </c>
      <c r="Y30" s="301">
        <v>0</v>
      </c>
      <c r="Z30" s="295">
        <f t="shared" si="25"/>
        <v>0</v>
      </c>
      <c r="AA30" s="260" t="e">
        <f t="shared" si="22"/>
        <v>#DIV/0!</v>
      </c>
    </row>
    <row r="31" spans="1:27" s="75" customFormat="1" ht="23.25" customHeight="1">
      <c r="A31" s="141"/>
      <c r="B31" s="138"/>
      <c r="C31" s="77" t="s">
        <v>193</v>
      </c>
      <c r="D31" s="296">
        <f t="shared" si="23"/>
        <v>0</v>
      </c>
      <c r="E31" s="297">
        <f t="shared" si="24"/>
        <v>0</v>
      </c>
      <c r="F31" s="158">
        <f t="shared" si="10"/>
        <v>0</v>
      </c>
      <c r="G31" s="292" t="e">
        <f t="shared" si="13"/>
        <v>#DIV/0!</v>
      </c>
      <c r="H31" s="338">
        <v>0</v>
      </c>
      <c r="I31" s="339">
        <v>0</v>
      </c>
      <c r="J31" s="158">
        <f t="shared" si="14"/>
        <v>0</v>
      </c>
      <c r="K31" s="292" t="e">
        <f t="shared" si="15"/>
        <v>#DIV/0!</v>
      </c>
      <c r="L31" s="338">
        <v>0</v>
      </c>
      <c r="M31" s="339">
        <v>0</v>
      </c>
      <c r="N31" s="158">
        <f t="shared" si="16"/>
        <v>0</v>
      </c>
      <c r="O31" s="292" t="e">
        <f t="shared" si="17"/>
        <v>#DIV/0!</v>
      </c>
      <c r="P31" s="300">
        <v>0</v>
      </c>
      <c r="Q31" s="339">
        <v>0</v>
      </c>
      <c r="R31" s="158">
        <f t="shared" si="18"/>
        <v>0</v>
      </c>
      <c r="S31" s="292" t="e">
        <f t="shared" si="19"/>
        <v>#DIV/0!</v>
      </c>
      <c r="T31" s="338">
        <v>0</v>
      </c>
      <c r="U31" s="339">
        <v>0</v>
      </c>
      <c r="V31" s="158">
        <f t="shared" si="20"/>
        <v>0</v>
      </c>
      <c r="W31" s="292" t="e">
        <f t="shared" si="21"/>
        <v>#DIV/0!</v>
      </c>
      <c r="X31" s="300">
        <v>0</v>
      </c>
      <c r="Y31" s="301">
        <v>0</v>
      </c>
      <c r="Z31" s="295">
        <f t="shared" si="25"/>
        <v>0</v>
      </c>
      <c r="AA31" s="260" t="e">
        <f t="shared" si="22"/>
        <v>#DIV/0!</v>
      </c>
    </row>
    <row r="32" spans="1:27" s="75" customFormat="1" ht="23.25" customHeight="1">
      <c r="A32" s="141"/>
      <c r="B32" s="138"/>
      <c r="C32" s="77" t="s">
        <v>194</v>
      </c>
      <c r="D32" s="296">
        <f t="shared" si="23"/>
        <v>147244</v>
      </c>
      <c r="E32" s="297">
        <f t="shared" si="24"/>
        <v>147431</v>
      </c>
      <c r="F32" s="158">
        <f t="shared" si="10"/>
        <v>187</v>
      </c>
      <c r="G32" s="292">
        <f t="shared" si="13"/>
        <v>0.1270000814973785</v>
      </c>
      <c r="H32" s="338">
        <v>0</v>
      </c>
      <c r="I32" s="339">
        <v>0</v>
      </c>
      <c r="J32" s="158">
        <f t="shared" si="14"/>
        <v>0</v>
      </c>
      <c r="K32" s="292" t="e">
        <f t="shared" si="15"/>
        <v>#DIV/0!</v>
      </c>
      <c r="L32" s="338">
        <v>147244</v>
      </c>
      <c r="M32" s="339">
        <v>147431</v>
      </c>
      <c r="N32" s="158">
        <f t="shared" si="16"/>
        <v>187</v>
      </c>
      <c r="O32" s="292">
        <f t="shared" si="17"/>
        <v>0.1270000814973785</v>
      </c>
      <c r="P32" s="300">
        <v>0</v>
      </c>
      <c r="Q32" s="339">
        <v>0</v>
      </c>
      <c r="R32" s="158">
        <f t="shared" si="18"/>
        <v>0</v>
      </c>
      <c r="S32" s="292" t="e">
        <f t="shared" si="19"/>
        <v>#DIV/0!</v>
      </c>
      <c r="T32" s="338">
        <v>0</v>
      </c>
      <c r="U32" s="339">
        <v>0</v>
      </c>
      <c r="V32" s="158">
        <f t="shared" si="20"/>
        <v>0</v>
      </c>
      <c r="W32" s="292" t="e">
        <f t="shared" si="21"/>
        <v>#DIV/0!</v>
      </c>
      <c r="X32" s="300">
        <v>0</v>
      </c>
      <c r="Y32" s="301">
        <v>0</v>
      </c>
      <c r="Z32" s="295">
        <f t="shared" si="25"/>
        <v>0</v>
      </c>
      <c r="AA32" s="260" t="e">
        <f t="shared" si="22"/>
        <v>#DIV/0!</v>
      </c>
    </row>
    <row r="33" spans="1:27" s="75" customFormat="1" ht="23.25" customHeight="1">
      <c r="A33" s="141"/>
      <c r="B33" s="138"/>
      <c r="C33" s="77" t="s">
        <v>195</v>
      </c>
      <c r="D33" s="296">
        <f t="shared" si="23"/>
        <v>0</v>
      </c>
      <c r="E33" s="297">
        <f t="shared" si="24"/>
        <v>0</v>
      </c>
      <c r="F33" s="158">
        <f t="shared" si="10"/>
        <v>0</v>
      </c>
      <c r="G33" s="292" t="e">
        <f t="shared" si="13"/>
        <v>#DIV/0!</v>
      </c>
      <c r="H33" s="338">
        <v>0</v>
      </c>
      <c r="I33" s="339">
        <v>0</v>
      </c>
      <c r="J33" s="158">
        <f t="shared" si="14"/>
        <v>0</v>
      </c>
      <c r="K33" s="292" t="e">
        <f t="shared" si="15"/>
        <v>#DIV/0!</v>
      </c>
      <c r="L33" s="338">
        <v>0</v>
      </c>
      <c r="M33" s="339">
        <v>0</v>
      </c>
      <c r="N33" s="158">
        <f t="shared" si="16"/>
        <v>0</v>
      </c>
      <c r="O33" s="292" t="e">
        <f t="shared" si="17"/>
        <v>#DIV/0!</v>
      </c>
      <c r="P33" s="300">
        <v>0</v>
      </c>
      <c r="Q33" s="339">
        <v>0</v>
      </c>
      <c r="R33" s="158">
        <f t="shared" si="18"/>
        <v>0</v>
      </c>
      <c r="S33" s="292" t="e">
        <f t="shared" si="19"/>
        <v>#DIV/0!</v>
      </c>
      <c r="T33" s="338">
        <v>0</v>
      </c>
      <c r="U33" s="339">
        <v>0</v>
      </c>
      <c r="V33" s="158">
        <f t="shared" si="20"/>
        <v>0</v>
      </c>
      <c r="W33" s="292" t="e">
        <f t="shared" si="21"/>
        <v>#DIV/0!</v>
      </c>
      <c r="X33" s="300">
        <v>0</v>
      </c>
      <c r="Y33" s="301">
        <v>0</v>
      </c>
      <c r="Z33" s="295">
        <f t="shared" si="25"/>
        <v>0</v>
      </c>
      <c r="AA33" s="260" t="e">
        <f t="shared" si="22"/>
        <v>#DIV/0!</v>
      </c>
    </row>
    <row r="34" spans="1:27" s="75" customFormat="1" ht="23.25" customHeight="1">
      <c r="A34" s="141"/>
      <c r="B34" s="138"/>
      <c r="C34" s="78" t="s">
        <v>196</v>
      </c>
      <c r="D34" s="296">
        <f t="shared" si="23"/>
        <v>63269</v>
      </c>
      <c r="E34" s="297">
        <f t="shared" si="24"/>
        <v>58795</v>
      </c>
      <c r="F34" s="158">
        <f t="shared" si="10"/>
        <v>-4474</v>
      </c>
      <c r="G34" s="292">
        <f t="shared" si="13"/>
        <v>-7.071393573472</v>
      </c>
      <c r="H34" s="338">
        <v>6742</v>
      </c>
      <c r="I34" s="339">
        <v>2926</v>
      </c>
      <c r="J34" s="158">
        <f t="shared" si="14"/>
        <v>-3816</v>
      </c>
      <c r="K34" s="292">
        <f t="shared" si="15"/>
        <v>-56.60041530703055</v>
      </c>
      <c r="L34" s="338">
        <v>56527</v>
      </c>
      <c r="M34" s="339">
        <v>55869</v>
      </c>
      <c r="N34" s="158">
        <f t="shared" si="16"/>
        <v>-658</v>
      </c>
      <c r="O34" s="292">
        <f t="shared" si="17"/>
        <v>-1.1640455003803492</v>
      </c>
      <c r="P34" s="300">
        <v>0</v>
      </c>
      <c r="Q34" s="339">
        <v>0</v>
      </c>
      <c r="R34" s="158">
        <f t="shared" si="18"/>
        <v>0</v>
      </c>
      <c r="S34" s="292" t="e">
        <f t="shared" si="19"/>
        <v>#DIV/0!</v>
      </c>
      <c r="T34" s="338">
        <v>0</v>
      </c>
      <c r="U34" s="339">
        <v>0</v>
      </c>
      <c r="V34" s="158">
        <f t="shared" si="20"/>
        <v>0</v>
      </c>
      <c r="W34" s="292" t="e">
        <f t="shared" si="21"/>
        <v>#DIV/0!</v>
      </c>
      <c r="X34" s="300">
        <v>0</v>
      </c>
      <c r="Y34" s="301">
        <v>0</v>
      </c>
      <c r="Z34" s="295">
        <f t="shared" si="25"/>
        <v>0</v>
      </c>
      <c r="AA34" s="260" t="e">
        <f t="shared" si="22"/>
        <v>#DIV/0!</v>
      </c>
    </row>
    <row r="35" spans="1:27" s="75" customFormat="1" ht="23.25" customHeight="1">
      <c r="A35" s="141"/>
      <c r="B35" s="138"/>
      <c r="C35" s="77" t="s">
        <v>197</v>
      </c>
      <c r="D35" s="296">
        <f t="shared" si="23"/>
        <v>43546</v>
      </c>
      <c r="E35" s="297">
        <f t="shared" si="24"/>
        <v>64740</v>
      </c>
      <c r="F35" s="158">
        <f t="shared" si="10"/>
        <v>21194</v>
      </c>
      <c r="G35" s="292">
        <f t="shared" si="13"/>
        <v>48.67037156110779</v>
      </c>
      <c r="H35" s="338">
        <v>13860</v>
      </c>
      <c r="I35" s="339">
        <v>24858</v>
      </c>
      <c r="J35" s="158">
        <f t="shared" si="14"/>
        <v>10998</v>
      </c>
      <c r="K35" s="292">
        <f t="shared" si="15"/>
        <v>79.35064935064935</v>
      </c>
      <c r="L35" s="338">
        <v>29686</v>
      </c>
      <c r="M35" s="339">
        <v>37356</v>
      </c>
      <c r="N35" s="158">
        <f t="shared" si="16"/>
        <v>7670</v>
      </c>
      <c r="O35" s="292">
        <f t="shared" si="17"/>
        <v>25.83709492690157</v>
      </c>
      <c r="P35" s="300">
        <v>0</v>
      </c>
      <c r="Q35" s="339">
        <v>0</v>
      </c>
      <c r="R35" s="158">
        <f t="shared" si="18"/>
        <v>0</v>
      </c>
      <c r="S35" s="292" t="e">
        <f t="shared" si="19"/>
        <v>#DIV/0!</v>
      </c>
      <c r="T35" s="338">
        <v>0</v>
      </c>
      <c r="U35" s="339">
        <v>0</v>
      </c>
      <c r="V35" s="158">
        <f t="shared" si="20"/>
        <v>0</v>
      </c>
      <c r="W35" s="292" t="e">
        <f t="shared" si="21"/>
        <v>#DIV/0!</v>
      </c>
      <c r="X35" s="300">
        <v>0</v>
      </c>
      <c r="Y35" s="301">
        <v>2526</v>
      </c>
      <c r="Z35" s="295">
        <f t="shared" si="25"/>
        <v>2526</v>
      </c>
      <c r="AA35" s="260" t="e">
        <f t="shared" si="22"/>
        <v>#DIV/0!</v>
      </c>
    </row>
    <row r="36" spans="1:27" s="75" customFormat="1" ht="23.25" customHeight="1">
      <c r="A36" s="141"/>
      <c r="B36" s="138"/>
      <c r="C36" s="77"/>
      <c r="D36" s="303"/>
      <c r="E36" s="304"/>
      <c r="F36" s="158"/>
      <c r="G36" s="292"/>
      <c r="H36" s="334"/>
      <c r="I36" s="335"/>
      <c r="J36" s="158"/>
      <c r="K36" s="292"/>
      <c r="L36" s="334"/>
      <c r="M36" s="335"/>
      <c r="N36" s="158"/>
      <c r="O36" s="292"/>
      <c r="P36" s="289"/>
      <c r="Q36" s="336"/>
      <c r="R36" s="158"/>
      <c r="S36" s="292" t="s">
        <v>297</v>
      </c>
      <c r="T36" s="334"/>
      <c r="U36" s="335"/>
      <c r="V36" s="158"/>
      <c r="W36" s="292"/>
      <c r="X36" s="289"/>
      <c r="Y36" s="290"/>
      <c r="Z36" s="337"/>
      <c r="AA36" s="260"/>
    </row>
    <row r="37" spans="1:27" s="75" customFormat="1" ht="23.25" customHeight="1">
      <c r="A37" s="141"/>
      <c r="B37" s="137" t="s">
        <v>295</v>
      </c>
      <c r="C37" s="76" t="s">
        <v>136</v>
      </c>
      <c r="D37" s="284">
        <f>H37+L37+P37+T37+X37</f>
        <v>4309242</v>
      </c>
      <c r="E37" s="285">
        <f>I37+M37+Q37+U37+Y37</f>
        <v>4303579</v>
      </c>
      <c r="F37" s="259">
        <f t="shared" si="10"/>
        <v>-5663</v>
      </c>
      <c r="G37" s="286">
        <f>F37/D37*100</f>
        <v>-0.13141522337339143</v>
      </c>
      <c r="H37" s="341">
        <v>27714</v>
      </c>
      <c r="I37" s="342">
        <v>35980</v>
      </c>
      <c r="J37" s="259">
        <f>I37-H37</f>
        <v>8266</v>
      </c>
      <c r="K37" s="286">
        <f>J37/H37*100</f>
        <v>29.82608068124414</v>
      </c>
      <c r="L37" s="341">
        <v>4280542</v>
      </c>
      <c r="M37" s="342">
        <v>4267599</v>
      </c>
      <c r="N37" s="259">
        <f>M37-L37</f>
        <v>-12943</v>
      </c>
      <c r="O37" s="286">
        <f>N37/L37*100</f>
        <v>-0.3023682514971235</v>
      </c>
      <c r="P37" s="284">
        <v>0</v>
      </c>
      <c r="Q37" s="342">
        <v>0</v>
      </c>
      <c r="R37" s="259">
        <f>Q37-P37</f>
        <v>0</v>
      </c>
      <c r="S37" s="286" t="e">
        <f>R37/P37*100</f>
        <v>#DIV/0!</v>
      </c>
      <c r="T37" s="341">
        <v>0</v>
      </c>
      <c r="U37" s="342">
        <v>0</v>
      </c>
      <c r="V37" s="259">
        <f>U37-T37</f>
        <v>0</v>
      </c>
      <c r="W37" s="286" t="e">
        <f>V37/T37*100</f>
        <v>#DIV/0!</v>
      </c>
      <c r="X37" s="284">
        <v>986</v>
      </c>
      <c r="Y37" s="285">
        <v>0</v>
      </c>
      <c r="Z37" s="287">
        <f>Y37-X37</f>
        <v>-986</v>
      </c>
      <c r="AA37" s="288">
        <f>Z37/X37*100</f>
        <v>-100</v>
      </c>
    </row>
    <row r="38" spans="1:27" s="75" customFormat="1" ht="23.25" customHeight="1" thickBot="1">
      <c r="A38" s="143"/>
      <c r="B38" s="85"/>
      <c r="C38" s="79"/>
      <c r="D38" s="343"/>
      <c r="E38" s="344"/>
      <c r="F38" s="159"/>
      <c r="G38" s="307"/>
      <c r="H38" s="345"/>
      <c r="I38" s="346"/>
      <c r="J38" s="159"/>
      <c r="K38" s="307"/>
      <c r="L38" s="345"/>
      <c r="M38" s="346"/>
      <c r="N38" s="159"/>
      <c r="O38" s="307"/>
      <c r="P38" s="305"/>
      <c r="Q38" s="347"/>
      <c r="R38" s="159"/>
      <c r="S38" s="307"/>
      <c r="T38" s="345"/>
      <c r="U38" s="348"/>
      <c r="V38" s="159"/>
      <c r="W38" s="307"/>
      <c r="X38" s="305"/>
      <c r="Y38" s="306"/>
      <c r="Z38" s="349"/>
      <c r="AA38" s="308"/>
    </row>
    <row r="39" spans="1:28" ht="13.5">
      <c r="A39" s="135"/>
      <c r="B39" s="73"/>
      <c r="C39" s="73"/>
      <c r="D39" s="73"/>
      <c r="E39" s="73"/>
      <c r="F39" s="73"/>
      <c r="G39" s="73"/>
      <c r="H39" s="73"/>
      <c r="I39" s="73"/>
      <c r="J39" s="73"/>
      <c r="K39" s="73"/>
      <c r="L39" s="73"/>
      <c r="M39" s="73"/>
      <c r="N39" s="73"/>
      <c r="O39" s="73"/>
      <c r="AA39" s="73"/>
      <c r="AB39" s="73"/>
    </row>
    <row r="40" spans="1:28" ht="14.25" thickBot="1">
      <c r="A40" s="135"/>
      <c r="B40" s="73"/>
      <c r="C40" s="73"/>
      <c r="AA40" s="73"/>
      <c r="AB40" s="73"/>
    </row>
    <row r="41" spans="1:23" s="66" customFormat="1" ht="23.25" customHeight="1">
      <c r="A41" s="748" t="s">
        <v>166</v>
      </c>
      <c r="B41" s="749"/>
      <c r="C41" s="750"/>
      <c r="D41" s="89" t="s">
        <v>208</v>
      </c>
      <c r="E41" s="88"/>
      <c r="F41" s="88"/>
      <c r="G41" s="88"/>
      <c r="H41" s="81" t="s">
        <v>199</v>
      </c>
      <c r="I41" s="82"/>
      <c r="J41" s="82"/>
      <c r="K41" s="82"/>
      <c r="L41" s="93"/>
      <c r="M41" s="82"/>
      <c r="N41" s="82"/>
      <c r="O41" s="82"/>
      <c r="P41" s="93"/>
      <c r="Q41" s="82"/>
      <c r="R41" s="82"/>
      <c r="S41" s="82"/>
      <c r="T41" s="94" t="s">
        <v>209</v>
      </c>
      <c r="U41" s="95"/>
      <c r="V41" s="95"/>
      <c r="W41" s="147"/>
    </row>
    <row r="42" spans="1:23" s="66" customFormat="1" ht="23.25" customHeight="1">
      <c r="A42" s="751"/>
      <c r="B42" s="752"/>
      <c r="C42" s="753"/>
      <c r="D42" s="262" t="s">
        <v>288</v>
      </c>
      <c r="E42" s="263"/>
      <c r="F42" s="263"/>
      <c r="G42" s="263"/>
      <c r="H42" s="91" t="s">
        <v>201</v>
      </c>
      <c r="I42" s="92"/>
      <c r="J42" s="92"/>
      <c r="K42" s="92"/>
      <c r="L42" s="91" t="s">
        <v>210</v>
      </c>
      <c r="M42" s="92"/>
      <c r="N42" s="92"/>
      <c r="O42" s="92"/>
      <c r="P42" s="91" t="s">
        <v>211</v>
      </c>
      <c r="Q42" s="92"/>
      <c r="R42" s="92"/>
      <c r="S42" s="92"/>
      <c r="T42" s="780" t="s">
        <v>175</v>
      </c>
      <c r="U42" s="768" t="s">
        <v>171</v>
      </c>
      <c r="V42" s="769" t="s">
        <v>174</v>
      </c>
      <c r="W42" s="771" t="s">
        <v>173</v>
      </c>
    </row>
    <row r="43" spans="1:23" s="66" customFormat="1" ht="23.25" customHeight="1">
      <c r="A43" s="754"/>
      <c r="B43" s="755"/>
      <c r="C43" s="756"/>
      <c r="D43" s="72" t="s">
        <v>175</v>
      </c>
      <c r="E43" s="69" t="s">
        <v>171</v>
      </c>
      <c r="F43" s="69" t="s">
        <v>174</v>
      </c>
      <c r="G43" s="70" t="s">
        <v>173</v>
      </c>
      <c r="H43" s="72" t="s">
        <v>175</v>
      </c>
      <c r="I43" s="71" t="s">
        <v>171</v>
      </c>
      <c r="J43" s="69" t="s">
        <v>174</v>
      </c>
      <c r="K43" s="70" t="s">
        <v>173</v>
      </c>
      <c r="L43" s="72" t="s">
        <v>175</v>
      </c>
      <c r="M43" s="71" t="s">
        <v>171</v>
      </c>
      <c r="N43" s="69" t="s">
        <v>174</v>
      </c>
      <c r="O43" s="70" t="s">
        <v>173</v>
      </c>
      <c r="P43" s="72" t="s">
        <v>175</v>
      </c>
      <c r="Q43" s="71" t="s">
        <v>171</v>
      </c>
      <c r="R43" s="69" t="s">
        <v>174</v>
      </c>
      <c r="S43" s="84" t="s">
        <v>173</v>
      </c>
      <c r="T43" s="781"/>
      <c r="U43" s="747"/>
      <c r="V43" s="770"/>
      <c r="W43" s="772"/>
    </row>
    <row r="44" spans="1:23" ht="23.25" customHeight="1">
      <c r="A44" s="135"/>
      <c r="B44" s="73"/>
      <c r="C44" s="74"/>
      <c r="D44" s="350"/>
      <c r="E44" s="351"/>
      <c r="F44" s="278"/>
      <c r="G44" s="279"/>
      <c r="H44" s="328"/>
      <c r="I44" s="329"/>
      <c r="J44" s="278"/>
      <c r="K44" s="279"/>
      <c r="L44" s="328"/>
      <c r="M44" s="329"/>
      <c r="N44" s="278"/>
      <c r="O44" s="279"/>
      <c r="P44" s="328"/>
      <c r="Q44" s="329"/>
      <c r="R44" s="278"/>
      <c r="S44" s="309"/>
      <c r="T44" s="352"/>
      <c r="U44" s="329"/>
      <c r="V44" s="278"/>
      <c r="W44" s="283"/>
    </row>
    <row r="45" spans="1:23" ht="23.25" customHeight="1">
      <c r="A45" s="140" t="s">
        <v>176</v>
      </c>
      <c r="B45" s="137"/>
      <c r="C45" s="76"/>
      <c r="D45" s="284">
        <f>D47+D62+D74</f>
        <v>0</v>
      </c>
      <c r="E45" s="310">
        <f>E47+E62+E74</f>
        <v>0</v>
      </c>
      <c r="F45" s="353">
        <f>E45-D45</f>
        <v>0</v>
      </c>
      <c r="G45" s="286" t="e">
        <f>F45/D45*100</f>
        <v>#DIV/0!</v>
      </c>
      <c r="H45" s="284">
        <f>H47+H62+H74</f>
        <v>45584644</v>
      </c>
      <c r="I45" s="285">
        <f>I47+I62+I74</f>
        <v>44758695</v>
      </c>
      <c r="J45" s="259">
        <f>I45-H45</f>
        <v>-825949</v>
      </c>
      <c r="K45" s="286">
        <f>J45/H45*100</f>
        <v>-1.8119018325557175</v>
      </c>
      <c r="L45" s="284">
        <f>L47+L62+L74</f>
        <v>7922370</v>
      </c>
      <c r="M45" s="285">
        <f>M47+M62+M74</f>
        <v>1044488</v>
      </c>
      <c r="N45" s="259">
        <f>M45-L45</f>
        <v>-6877882</v>
      </c>
      <c r="O45" s="286">
        <f>N45/L45*100</f>
        <v>-86.81596542448787</v>
      </c>
      <c r="P45" s="284">
        <f>P47+P62+P74</f>
        <v>1657621</v>
      </c>
      <c r="Q45" s="285">
        <f>Q47+Q62+Q74</f>
        <v>1852874</v>
      </c>
      <c r="R45" s="259">
        <f>Q45-P45</f>
        <v>195253</v>
      </c>
      <c r="S45" s="267">
        <f>R45/P45*100</f>
        <v>11.779109941295387</v>
      </c>
      <c r="T45" s="354">
        <f>T47+T62+T74</f>
        <v>5398462</v>
      </c>
      <c r="U45" s="285">
        <f>U47+U62+U74</f>
        <v>5410126</v>
      </c>
      <c r="V45" s="259">
        <f>U45-T45</f>
        <v>11664</v>
      </c>
      <c r="W45" s="288">
        <f>V45/T45*100</f>
        <v>0.21606153752679932</v>
      </c>
    </row>
    <row r="46" spans="1:23" ht="23.25" customHeight="1">
      <c r="A46" s="141"/>
      <c r="B46" s="138"/>
      <c r="C46" s="77"/>
      <c r="D46" s="355"/>
      <c r="E46" s="351"/>
      <c r="F46" s="158"/>
      <c r="G46" s="292"/>
      <c r="H46" s="356"/>
      <c r="I46" s="329"/>
      <c r="J46" s="158"/>
      <c r="K46" s="292"/>
      <c r="L46" s="356"/>
      <c r="M46" s="329"/>
      <c r="N46" s="158"/>
      <c r="O46" s="292"/>
      <c r="P46" s="356"/>
      <c r="Q46" s="329"/>
      <c r="R46" s="158"/>
      <c r="S46" s="311"/>
      <c r="T46" s="357"/>
      <c r="U46" s="329"/>
      <c r="V46" s="158"/>
      <c r="W46" s="260"/>
    </row>
    <row r="47" spans="1:23" ht="23.25" customHeight="1">
      <c r="A47" s="141"/>
      <c r="B47" s="137" t="s">
        <v>177</v>
      </c>
      <c r="C47" s="76" t="s">
        <v>136</v>
      </c>
      <c r="D47" s="313"/>
      <c r="E47" s="314"/>
      <c r="F47" s="315"/>
      <c r="G47" s="316"/>
      <c r="H47" s="284">
        <f>SUM(H48:H60)</f>
        <v>39918213</v>
      </c>
      <c r="I47" s="285">
        <f>SUM(I48:I60)</f>
        <v>40052103</v>
      </c>
      <c r="J47" s="259">
        <f>I47-H47</f>
        <v>133890</v>
      </c>
      <c r="K47" s="286">
        <f>J47/H47*100</f>
        <v>0.33541080608994195</v>
      </c>
      <c r="L47" s="284">
        <f>SUM(L48:L60)</f>
        <v>7631865</v>
      </c>
      <c r="M47" s="285">
        <f>SUM(M48:M60)</f>
        <v>988824</v>
      </c>
      <c r="N47" s="259">
        <f>M47-L47</f>
        <v>-6643041</v>
      </c>
      <c r="O47" s="286">
        <f>N47/L47*100</f>
        <v>-87.04348150812416</v>
      </c>
      <c r="P47" s="284">
        <f>SUM(P48:P60)</f>
        <v>1656846</v>
      </c>
      <c r="Q47" s="285">
        <f>SUM(Q48:Q60)</f>
        <v>1852225</v>
      </c>
      <c r="R47" s="259">
        <f>Q47-P47</f>
        <v>195379</v>
      </c>
      <c r="S47" s="267">
        <f>R47/P47*100</f>
        <v>11.792224503665398</v>
      </c>
      <c r="T47" s="354">
        <f>SUM(T48:T60)</f>
        <v>3421097</v>
      </c>
      <c r="U47" s="285">
        <f>SUM(U48:U60)</f>
        <v>3331636</v>
      </c>
      <c r="V47" s="259">
        <f>U47-T47</f>
        <v>-89461</v>
      </c>
      <c r="W47" s="288">
        <f>V47/T47*100</f>
        <v>-2.6149799318756526</v>
      </c>
    </row>
    <row r="48" spans="1:23" ht="23.25" customHeight="1">
      <c r="A48" s="141"/>
      <c r="B48" s="138"/>
      <c r="C48" s="77" t="s">
        <v>178</v>
      </c>
      <c r="D48" s="358"/>
      <c r="E48" s="359"/>
      <c r="F48" s="315"/>
      <c r="G48" s="316"/>
      <c r="H48" s="338">
        <v>0</v>
      </c>
      <c r="I48" s="339">
        <v>0</v>
      </c>
      <c r="J48" s="158">
        <f aca="true" t="shared" si="26" ref="J48:J58">I48-H48</f>
        <v>0</v>
      </c>
      <c r="K48" s="292" t="e">
        <f aca="true" t="shared" si="27" ref="K48:K58">J48/H48*100</f>
        <v>#DIV/0!</v>
      </c>
      <c r="L48" s="338">
        <v>0</v>
      </c>
      <c r="M48" s="339"/>
      <c r="N48" s="158">
        <f aca="true" t="shared" si="28" ref="N48:N58">M48-L48</f>
        <v>0</v>
      </c>
      <c r="O48" s="292" t="e">
        <f aca="true" t="shared" si="29" ref="O48:O58">N48/L48*100</f>
        <v>#DIV/0!</v>
      </c>
      <c r="P48" s="338">
        <v>0</v>
      </c>
      <c r="Q48" s="339">
        <v>0</v>
      </c>
      <c r="R48" s="158">
        <f aca="true" t="shared" si="30" ref="R48:R58">Q48-P48</f>
        <v>0</v>
      </c>
      <c r="S48" s="292" t="e">
        <f aca="true" t="shared" si="31" ref="S48:S58">R48/P48*100</f>
        <v>#DIV/0!</v>
      </c>
      <c r="T48" s="360">
        <v>0</v>
      </c>
      <c r="U48" s="339">
        <v>0</v>
      </c>
      <c r="V48" s="158">
        <f>U48-T48</f>
        <v>0</v>
      </c>
      <c r="W48" s="260" t="e">
        <f aca="true" t="shared" si="32" ref="W48:W58">V48/T48*100</f>
        <v>#DIV/0!</v>
      </c>
    </row>
    <row r="49" spans="1:23" ht="23.25" customHeight="1">
      <c r="A49" s="141"/>
      <c r="B49" s="138"/>
      <c r="C49" s="77" t="s">
        <v>179</v>
      </c>
      <c r="D49" s="358"/>
      <c r="E49" s="359"/>
      <c r="F49" s="315"/>
      <c r="G49" s="316"/>
      <c r="H49" s="338">
        <v>0</v>
      </c>
      <c r="I49" s="339">
        <v>0</v>
      </c>
      <c r="J49" s="158">
        <f t="shared" si="26"/>
        <v>0</v>
      </c>
      <c r="K49" s="292" t="e">
        <f t="shared" si="27"/>
        <v>#DIV/0!</v>
      </c>
      <c r="L49" s="338">
        <v>0</v>
      </c>
      <c r="M49" s="339"/>
      <c r="N49" s="158">
        <f t="shared" si="28"/>
        <v>0</v>
      </c>
      <c r="O49" s="292" t="e">
        <f t="shared" si="29"/>
        <v>#DIV/0!</v>
      </c>
      <c r="P49" s="338">
        <v>0</v>
      </c>
      <c r="Q49" s="339">
        <v>0</v>
      </c>
      <c r="R49" s="158">
        <f t="shared" si="30"/>
        <v>0</v>
      </c>
      <c r="S49" s="292" t="e">
        <f t="shared" si="31"/>
        <v>#DIV/0!</v>
      </c>
      <c r="T49" s="360">
        <v>0</v>
      </c>
      <c r="U49" s="339">
        <v>0</v>
      </c>
      <c r="V49" s="158">
        <f aca="true" t="shared" si="33" ref="V49:V58">U49-T49</f>
        <v>0</v>
      </c>
      <c r="W49" s="260" t="e">
        <f t="shared" si="32"/>
        <v>#DIV/0!</v>
      </c>
    </row>
    <row r="50" spans="1:23" ht="23.25" customHeight="1">
      <c r="A50" s="141"/>
      <c r="B50" s="138"/>
      <c r="C50" s="77" t="s">
        <v>180</v>
      </c>
      <c r="D50" s="358"/>
      <c r="E50" s="359"/>
      <c r="F50" s="315"/>
      <c r="G50" s="316"/>
      <c r="H50" s="338">
        <v>0</v>
      </c>
      <c r="I50" s="339">
        <v>0</v>
      </c>
      <c r="J50" s="158">
        <f t="shared" si="26"/>
        <v>0</v>
      </c>
      <c r="K50" s="292" t="e">
        <f t="shared" si="27"/>
        <v>#DIV/0!</v>
      </c>
      <c r="L50" s="338">
        <v>0</v>
      </c>
      <c r="M50" s="339"/>
      <c r="N50" s="158">
        <f t="shared" si="28"/>
        <v>0</v>
      </c>
      <c r="O50" s="292" t="e">
        <f t="shared" si="29"/>
        <v>#DIV/0!</v>
      </c>
      <c r="P50" s="338">
        <v>0</v>
      </c>
      <c r="Q50" s="339">
        <v>0</v>
      </c>
      <c r="R50" s="158">
        <f t="shared" si="30"/>
        <v>0</v>
      </c>
      <c r="S50" s="292" t="e">
        <f t="shared" si="31"/>
        <v>#DIV/0!</v>
      </c>
      <c r="T50" s="360">
        <v>0</v>
      </c>
      <c r="U50" s="339">
        <v>0</v>
      </c>
      <c r="V50" s="158">
        <f t="shared" si="33"/>
        <v>0</v>
      </c>
      <c r="W50" s="260" t="e">
        <f t="shared" si="32"/>
        <v>#DIV/0!</v>
      </c>
    </row>
    <row r="51" spans="1:23" ht="23.25" customHeight="1">
      <c r="A51" s="141"/>
      <c r="B51" s="138"/>
      <c r="C51" s="77" t="s">
        <v>267</v>
      </c>
      <c r="D51" s="358"/>
      <c r="E51" s="359"/>
      <c r="F51" s="315"/>
      <c r="G51" s="316"/>
      <c r="H51" s="338">
        <v>9131376</v>
      </c>
      <c r="I51" s="339">
        <v>9258468</v>
      </c>
      <c r="J51" s="158">
        <f t="shared" si="26"/>
        <v>127092</v>
      </c>
      <c r="K51" s="292">
        <f t="shared" si="27"/>
        <v>1.3918165235995101</v>
      </c>
      <c r="L51" s="338">
        <v>50636</v>
      </c>
      <c r="M51" s="339">
        <v>620749</v>
      </c>
      <c r="N51" s="158">
        <f t="shared" si="28"/>
        <v>570113</v>
      </c>
      <c r="O51" s="292">
        <f t="shared" si="29"/>
        <v>1125.9044948258156</v>
      </c>
      <c r="P51" s="338">
        <v>109160</v>
      </c>
      <c r="Q51" s="339">
        <v>152640</v>
      </c>
      <c r="R51" s="158">
        <f t="shared" si="30"/>
        <v>43480</v>
      </c>
      <c r="S51" s="311">
        <f t="shared" si="31"/>
        <v>39.8314400879443</v>
      </c>
      <c r="T51" s="360">
        <v>1672</v>
      </c>
      <c r="U51" s="339">
        <v>1786</v>
      </c>
      <c r="V51" s="158">
        <f t="shared" si="33"/>
        <v>114</v>
      </c>
      <c r="W51" s="260">
        <f t="shared" si="32"/>
        <v>6.8181818181818175</v>
      </c>
    </row>
    <row r="52" spans="1:23" ht="23.25" customHeight="1">
      <c r="A52" s="141"/>
      <c r="B52" s="138"/>
      <c r="C52" s="77" t="s">
        <v>181</v>
      </c>
      <c r="D52" s="358"/>
      <c r="E52" s="359"/>
      <c r="F52" s="315"/>
      <c r="G52" s="316"/>
      <c r="H52" s="338">
        <v>27486875</v>
      </c>
      <c r="I52" s="339">
        <v>27363886</v>
      </c>
      <c r="J52" s="158">
        <f t="shared" si="26"/>
        <v>-122989</v>
      </c>
      <c r="K52" s="292">
        <f t="shared" si="27"/>
        <v>-0.4474462811796539</v>
      </c>
      <c r="L52" s="338">
        <v>7385893</v>
      </c>
      <c r="M52" s="339">
        <v>355120</v>
      </c>
      <c r="N52" s="158">
        <f t="shared" si="28"/>
        <v>-7030773</v>
      </c>
      <c r="O52" s="292">
        <f t="shared" si="29"/>
        <v>-95.19191518209105</v>
      </c>
      <c r="P52" s="338">
        <v>1532022</v>
      </c>
      <c r="Q52" s="339">
        <v>1663138</v>
      </c>
      <c r="R52" s="158">
        <f t="shared" si="30"/>
        <v>131116</v>
      </c>
      <c r="S52" s="311">
        <f t="shared" si="31"/>
        <v>8.558362738916282</v>
      </c>
      <c r="T52" s="360">
        <v>3210115</v>
      </c>
      <c r="U52" s="339">
        <v>3123446</v>
      </c>
      <c r="V52" s="158">
        <f t="shared" si="33"/>
        <v>-86669</v>
      </c>
      <c r="W52" s="260">
        <f t="shared" si="32"/>
        <v>-2.699872122961327</v>
      </c>
    </row>
    <row r="53" spans="1:23" ht="23.25" customHeight="1">
      <c r="A53" s="141"/>
      <c r="B53" s="138"/>
      <c r="C53" s="77" t="s">
        <v>182</v>
      </c>
      <c r="D53" s="358"/>
      <c r="E53" s="359"/>
      <c r="F53" s="315"/>
      <c r="G53" s="316"/>
      <c r="H53" s="338">
        <v>904567</v>
      </c>
      <c r="I53" s="339">
        <v>873653</v>
      </c>
      <c r="J53" s="158">
        <f t="shared" si="26"/>
        <v>-30914</v>
      </c>
      <c r="K53" s="292">
        <f t="shared" si="27"/>
        <v>-3.417546737831471</v>
      </c>
      <c r="L53" s="338">
        <v>359</v>
      </c>
      <c r="M53" s="339">
        <v>4448</v>
      </c>
      <c r="N53" s="158">
        <f t="shared" si="28"/>
        <v>4089</v>
      </c>
      <c r="O53" s="292">
        <f t="shared" si="29"/>
        <v>1138.9972144846797</v>
      </c>
      <c r="P53" s="338">
        <v>0</v>
      </c>
      <c r="Q53" s="339">
        <v>0</v>
      </c>
      <c r="R53" s="158">
        <f t="shared" si="30"/>
        <v>0</v>
      </c>
      <c r="S53" s="292" t="e">
        <f t="shared" si="31"/>
        <v>#DIV/0!</v>
      </c>
      <c r="T53" s="360">
        <v>12733</v>
      </c>
      <c r="U53" s="339">
        <v>12561</v>
      </c>
      <c r="V53" s="158">
        <f t="shared" si="33"/>
        <v>-172</v>
      </c>
      <c r="W53" s="260">
        <f t="shared" si="32"/>
        <v>-1.3508207021126208</v>
      </c>
    </row>
    <row r="54" spans="1:23" ht="23.25" customHeight="1">
      <c r="A54" s="141"/>
      <c r="B54" s="138"/>
      <c r="C54" s="77" t="s">
        <v>183</v>
      </c>
      <c r="D54" s="358"/>
      <c r="E54" s="359"/>
      <c r="F54" s="315"/>
      <c r="G54" s="316"/>
      <c r="H54" s="338">
        <v>182081</v>
      </c>
      <c r="I54" s="339">
        <v>177366</v>
      </c>
      <c r="J54" s="158">
        <f t="shared" si="26"/>
        <v>-4715</v>
      </c>
      <c r="K54" s="292">
        <f t="shared" si="27"/>
        <v>-2.5895068678225623</v>
      </c>
      <c r="L54" s="338">
        <v>0</v>
      </c>
      <c r="M54" s="339">
        <v>0</v>
      </c>
      <c r="N54" s="158">
        <f t="shared" si="28"/>
        <v>0</v>
      </c>
      <c r="O54" s="292" t="e">
        <f t="shared" si="29"/>
        <v>#DIV/0!</v>
      </c>
      <c r="P54" s="338">
        <v>0</v>
      </c>
      <c r="Q54" s="339">
        <v>0</v>
      </c>
      <c r="R54" s="158">
        <f t="shared" si="30"/>
        <v>0</v>
      </c>
      <c r="S54" s="292" t="e">
        <f t="shared" si="31"/>
        <v>#DIV/0!</v>
      </c>
      <c r="T54" s="360">
        <v>3768</v>
      </c>
      <c r="U54" s="339">
        <v>3496</v>
      </c>
      <c r="V54" s="158">
        <f t="shared" si="33"/>
        <v>-272</v>
      </c>
      <c r="W54" s="260">
        <f t="shared" si="32"/>
        <v>-7.218683651804671</v>
      </c>
    </row>
    <row r="55" spans="1:23" ht="23.25" customHeight="1">
      <c r="A55" s="141"/>
      <c r="B55" s="138"/>
      <c r="C55" s="77" t="s">
        <v>39</v>
      </c>
      <c r="D55" s="358"/>
      <c r="E55" s="359"/>
      <c r="F55" s="315"/>
      <c r="G55" s="316"/>
      <c r="H55" s="338">
        <v>2025093</v>
      </c>
      <c r="I55" s="339">
        <v>2191825</v>
      </c>
      <c r="J55" s="158">
        <f t="shared" si="26"/>
        <v>166732</v>
      </c>
      <c r="K55" s="292">
        <f t="shared" si="27"/>
        <v>8.233300890378862</v>
      </c>
      <c r="L55" s="338">
        <v>194977</v>
      </c>
      <c r="M55" s="339">
        <v>2525</v>
      </c>
      <c r="N55" s="158">
        <f t="shared" si="28"/>
        <v>-192452</v>
      </c>
      <c r="O55" s="292">
        <f t="shared" si="29"/>
        <v>-98.70497545864384</v>
      </c>
      <c r="P55" s="338">
        <v>15664</v>
      </c>
      <c r="Q55" s="339">
        <v>36447</v>
      </c>
      <c r="R55" s="158">
        <f t="shared" si="30"/>
        <v>20783</v>
      </c>
      <c r="S55" s="292">
        <f t="shared" si="31"/>
        <v>132.6800306435138</v>
      </c>
      <c r="T55" s="360">
        <v>169453</v>
      </c>
      <c r="U55" s="339">
        <v>169140</v>
      </c>
      <c r="V55" s="158">
        <f t="shared" si="33"/>
        <v>-313</v>
      </c>
      <c r="W55" s="260">
        <f t="shared" si="32"/>
        <v>-0.18471198503419828</v>
      </c>
    </row>
    <row r="56" spans="1:23" ht="23.25" customHeight="1">
      <c r="A56" s="141"/>
      <c r="B56" s="138"/>
      <c r="C56" s="77" t="s">
        <v>184</v>
      </c>
      <c r="D56" s="358"/>
      <c r="E56" s="359"/>
      <c r="F56" s="315"/>
      <c r="G56" s="316"/>
      <c r="H56" s="338">
        <v>188221</v>
      </c>
      <c r="I56" s="339">
        <v>186905</v>
      </c>
      <c r="J56" s="158">
        <f t="shared" si="26"/>
        <v>-1316</v>
      </c>
      <c r="K56" s="292">
        <f t="shared" si="27"/>
        <v>-0.6991780938365006</v>
      </c>
      <c r="L56" s="338">
        <v>0</v>
      </c>
      <c r="M56" s="339">
        <v>5982</v>
      </c>
      <c r="N56" s="158">
        <f t="shared" si="28"/>
        <v>5982</v>
      </c>
      <c r="O56" s="292" t="e">
        <f t="shared" si="29"/>
        <v>#DIV/0!</v>
      </c>
      <c r="P56" s="338">
        <v>0</v>
      </c>
      <c r="Q56" s="339">
        <v>0</v>
      </c>
      <c r="R56" s="158">
        <f t="shared" si="30"/>
        <v>0</v>
      </c>
      <c r="S56" s="311" t="e">
        <f t="shared" si="31"/>
        <v>#DIV/0!</v>
      </c>
      <c r="T56" s="360">
        <v>23356</v>
      </c>
      <c r="U56" s="339">
        <v>21207</v>
      </c>
      <c r="V56" s="158">
        <f t="shared" si="33"/>
        <v>-2149</v>
      </c>
      <c r="W56" s="260">
        <f t="shared" si="32"/>
        <v>-9.201061825655078</v>
      </c>
    </row>
    <row r="57" spans="1:23" ht="23.25" customHeight="1">
      <c r="A57" s="141"/>
      <c r="B57" s="138"/>
      <c r="C57" s="77" t="s">
        <v>185</v>
      </c>
      <c r="D57" s="358"/>
      <c r="E57" s="359"/>
      <c r="F57" s="315"/>
      <c r="G57" s="316"/>
      <c r="H57" s="338">
        <v>0</v>
      </c>
      <c r="I57" s="339">
        <v>0</v>
      </c>
      <c r="J57" s="158">
        <f t="shared" si="26"/>
        <v>0</v>
      </c>
      <c r="K57" s="292" t="e">
        <f t="shared" si="27"/>
        <v>#DIV/0!</v>
      </c>
      <c r="L57" s="338">
        <v>0</v>
      </c>
      <c r="M57" s="339">
        <v>0</v>
      </c>
      <c r="N57" s="158">
        <f t="shared" si="28"/>
        <v>0</v>
      </c>
      <c r="O57" s="292" t="e">
        <f t="shared" si="29"/>
        <v>#DIV/0!</v>
      </c>
      <c r="P57" s="338">
        <v>0</v>
      </c>
      <c r="Q57" s="339">
        <v>0</v>
      </c>
      <c r="R57" s="158">
        <f t="shared" si="30"/>
        <v>0</v>
      </c>
      <c r="S57" s="292" t="e">
        <f t="shared" si="31"/>
        <v>#DIV/0!</v>
      </c>
      <c r="T57" s="360">
        <v>0</v>
      </c>
      <c r="U57" s="339">
        <v>0</v>
      </c>
      <c r="V57" s="158">
        <f t="shared" si="33"/>
        <v>0</v>
      </c>
      <c r="W57" s="260" t="e">
        <f t="shared" si="32"/>
        <v>#DIV/0!</v>
      </c>
    </row>
    <row r="58" spans="1:23" ht="23.25" customHeight="1">
      <c r="A58" s="141"/>
      <c r="B58" s="138"/>
      <c r="C58" s="77" t="s">
        <v>186</v>
      </c>
      <c r="D58" s="358"/>
      <c r="E58" s="359"/>
      <c r="F58" s="315"/>
      <c r="G58" s="316"/>
      <c r="H58" s="338">
        <v>0</v>
      </c>
      <c r="I58" s="339">
        <v>0</v>
      </c>
      <c r="J58" s="158">
        <f t="shared" si="26"/>
        <v>0</v>
      </c>
      <c r="K58" s="292" t="e">
        <f t="shared" si="27"/>
        <v>#DIV/0!</v>
      </c>
      <c r="L58" s="338">
        <v>0</v>
      </c>
      <c r="M58" s="339">
        <v>0</v>
      </c>
      <c r="N58" s="158">
        <f t="shared" si="28"/>
        <v>0</v>
      </c>
      <c r="O58" s="292" t="e">
        <f t="shared" si="29"/>
        <v>#DIV/0!</v>
      </c>
      <c r="P58" s="338">
        <v>0</v>
      </c>
      <c r="Q58" s="339">
        <v>0</v>
      </c>
      <c r="R58" s="158">
        <f t="shared" si="30"/>
        <v>0</v>
      </c>
      <c r="S58" s="292" t="e">
        <f t="shared" si="31"/>
        <v>#DIV/0!</v>
      </c>
      <c r="T58" s="360">
        <v>0</v>
      </c>
      <c r="U58" s="339">
        <v>0</v>
      </c>
      <c r="V58" s="158">
        <f t="shared" si="33"/>
        <v>0</v>
      </c>
      <c r="W58" s="260" t="e">
        <f t="shared" si="32"/>
        <v>#DIV/0!</v>
      </c>
    </row>
    <row r="59" spans="1:23" ht="23.25" customHeight="1">
      <c r="A59" s="141"/>
      <c r="B59" s="138"/>
      <c r="C59" s="77" t="s">
        <v>346</v>
      </c>
      <c r="D59" s="358"/>
      <c r="E59" s="359"/>
      <c r="F59" s="315"/>
      <c r="G59" s="316"/>
      <c r="H59" s="338">
        <v>0</v>
      </c>
      <c r="I59" s="339">
        <v>0</v>
      </c>
      <c r="J59" s="158">
        <f>I59-H59</f>
        <v>0</v>
      </c>
      <c r="K59" s="292" t="e">
        <f>J59/H59*100</f>
        <v>#DIV/0!</v>
      </c>
      <c r="L59" s="338">
        <v>0</v>
      </c>
      <c r="M59" s="339">
        <v>0</v>
      </c>
      <c r="N59" s="158">
        <f>M59-L59</f>
        <v>0</v>
      </c>
      <c r="O59" s="292" t="e">
        <f>N59/L59*100</f>
        <v>#DIV/0!</v>
      </c>
      <c r="P59" s="338">
        <v>0</v>
      </c>
      <c r="Q59" s="339">
        <v>0</v>
      </c>
      <c r="R59" s="158">
        <f>Q59-P59</f>
        <v>0</v>
      </c>
      <c r="S59" s="292" t="e">
        <f>R59/P59*100</f>
        <v>#DIV/0!</v>
      </c>
      <c r="T59" s="360">
        <v>0</v>
      </c>
      <c r="U59" s="339">
        <v>0</v>
      </c>
      <c r="V59" s="158">
        <f>U59-T59</f>
        <v>0</v>
      </c>
      <c r="W59" s="260" t="e">
        <f>V59/T59*100</f>
        <v>#DIV/0!</v>
      </c>
    </row>
    <row r="60" spans="1:23" ht="23.25" customHeight="1">
      <c r="A60" s="141"/>
      <c r="B60" s="138"/>
      <c r="C60" s="77" t="s">
        <v>345</v>
      </c>
      <c r="D60" s="358"/>
      <c r="E60" s="359"/>
      <c r="F60" s="315"/>
      <c r="G60" s="316"/>
      <c r="H60" s="338">
        <v>0</v>
      </c>
      <c r="I60" s="339">
        <v>0</v>
      </c>
      <c r="J60" s="158">
        <f>I60-H60</f>
        <v>0</v>
      </c>
      <c r="K60" s="292" t="e">
        <f>J60/H60*100</f>
        <v>#DIV/0!</v>
      </c>
      <c r="L60" s="338">
        <v>0</v>
      </c>
      <c r="M60" s="339">
        <v>0</v>
      </c>
      <c r="N60" s="158">
        <f>M60-L60</f>
        <v>0</v>
      </c>
      <c r="O60" s="292" t="e">
        <f>N60/L60*100</f>
        <v>#DIV/0!</v>
      </c>
      <c r="P60" s="338">
        <v>0</v>
      </c>
      <c r="Q60" s="339">
        <v>0</v>
      </c>
      <c r="R60" s="158">
        <f>Q60-P60</f>
        <v>0</v>
      </c>
      <c r="S60" s="292" t="e">
        <f>R60/P60*100</f>
        <v>#DIV/0!</v>
      </c>
      <c r="T60" s="360">
        <v>0</v>
      </c>
      <c r="U60" s="339">
        <v>0</v>
      </c>
      <c r="V60" s="158">
        <f>U60-T60</f>
        <v>0</v>
      </c>
      <c r="W60" s="260" t="e">
        <f>V60/T60*100</f>
        <v>#DIV/0!</v>
      </c>
    </row>
    <row r="61" spans="1:23" ht="23.25" customHeight="1">
      <c r="A61" s="141"/>
      <c r="B61" s="138"/>
      <c r="C61" s="77"/>
      <c r="D61" s="361"/>
      <c r="E61" s="362"/>
      <c r="F61" s="261"/>
      <c r="G61" s="294"/>
      <c r="H61" s="356"/>
      <c r="I61" s="329"/>
      <c r="J61" s="158"/>
      <c r="K61" s="292"/>
      <c r="L61" s="356"/>
      <c r="M61" s="329"/>
      <c r="N61" s="158"/>
      <c r="O61" s="292"/>
      <c r="P61" s="356"/>
      <c r="Q61" s="329"/>
      <c r="R61" s="158"/>
      <c r="S61" s="311"/>
      <c r="T61" s="363"/>
      <c r="U61" s="335"/>
      <c r="V61" s="158"/>
      <c r="W61" s="260"/>
    </row>
    <row r="62" spans="1:24" ht="23.25" customHeight="1">
      <c r="A62" s="141"/>
      <c r="B62" s="137" t="s">
        <v>294</v>
      </c>
      <c r="C62" s="76" t="s">
        <v>136</v>
      </c>
      <c r="D62" s="284">
        <f>SUM(D63:D72)</f>
        <v>0</v>
      </c>
      <c r="E62" s="364">
        <f>SUM(E63:E72)</f>
        <v>0</v>
      </c>
      <c r="F62" s="259">
        <f>E62-D62</f>
        <v>0</v>
      </c>
      <c r="G62" s="286" t="e">
        <f aca="true" t="shared" si="34" ref="G62:G72">F62/D62*100</f>
        <v>#DIV/0!</v>
      </c>
      <c r="H62" s="284">
        <f>SUM(H63:H72)</f>
        <v>1381618</v>
      </c>
      <c r="I62" s="285">
        <f>SUM(I63:I72)</f>
        <v>427337</v>
      </c>
      <c r="J62" s="259">
        <f aca="true" t="shared" si="35" ref="J62:J72">I62-H62</f>
        <v>-954281</v>
      </c>
      <c r="K62" s="286">
        <f aca="true" t="shared" si="36" ref="K62:K72">J62/H62*100</f>
        <v>-69.06981524560334</v>
      </c>
      <c r="L62" s="284">
        <f>SUM(L63:L72)</f>
        <v>266725</v>
      </c>
      <c r="M62" s="285">
        <f>SUM(M63:M72)</f>
        <v>31989</v>
      </c>
      <c r="N62" s="259">
        <f>M62-L62</f>
        <v>-234736</v>
      </c>
      <c r="O62" s="286">
        <f>N62/L62*100</f>
        <v>-88.00674852376042</v>
      </c>
      <c r="P62" s="284">
        <f>SUM(P63:P72)</f>
        <v>126</v>
      </c>
      <c r="Q62" s="285">
        <f>SUM(Q63:Q72)</f>
        <v>0</v>
      </c>
      <c r="R62" s="259">
        <f>Q62-P62</f>
        <v>-126</v>
      </c>
      <c r="S62" s="267">
        <f>R62/P62*100</f>
        <v>-100</v>
      </c>
      <c r="T62" s="342">
        <v>77684</v>
      </c>
      <c r="U62" s="342">
        <v>2461</v>
      </c>
      <c r="V62" s="259">
        <f>U62-T62</f>
        <v>-75223</v>
      </c>
      <c r="W62" s="288">
        <f>V62/T62*100</f>
        <v>-96.83203748519644</v>
      </c>
      <c r="X62" s="274"/>
    </row>
    <row r="63" spans="1:24" ht="23.25" customHeight="1">
      <c r="A63" s="141"/>
      <c r="B63" s="138"/>
      <c r="C63" s="77" t="s">
        <v>188</v>
      </c>
      <c r="D63" s="300">
        <v>0</v>
      </c>
      <c r="E63" s="365">
        <v>0</v>
      </c>
      <c r="F63" s="158">
        <f aca="true" t="shared" si="37" ref="F63:F72">E63-D63</f>
        <v>0</v>
      </c>
      <c r="G63" s="292" t="e">
        <f t="shared" si="34"/>
        <v>#DIV/0!</v>
      </c>
      <c r="H63" s="338">
        <v>0</v>
      </c>
      <c r="I63" s="339">
        <v>0</v>
      </c>
      <c r="J63" s="158">
        <f t="shared" si="35"/>
        <v>0</v>
      </c>
      <c r="K63" s="292" t="e">
        <f t="shared" si="36"/>
        <v>#DIV/0!</v>
      </c>
      <c r="L63" s="338">
        <v>0</v>
      </c>
      <c r="M63" s="339">
        <v>0</v>
      </c>
      <c r="N63" s="158">
        <f aca="true" t="shared" si="38" ref="N63:N72">M63-L63</f>
        <v>0</v>
      </c>
      <c r="O63" s="292" t="e">
        <f aca="true" t="shared" si="39" ref="O63:O72">N63/L63*100</f>
        <v>#DIV/0!</v>
      </c>
      <c r="P63" s="338">
        <v>0</v>
      </c>
      <c r="Q63" s="339">
        <v>0</v>
      </c>
      <c r="R63" s="158">
        <f aca="true" t="shared" si="40" ref="R63:R72">Q63-P63</f>
        <v>0</v>
      </c>
      <c r="S63" s="311" t="e">
        <f aca="true" t="shared" si="41" ref="S63:S72">R63/P63*100</f>
        <v>#DIV/0!</v>
      </c>
      <c r="T63" s="366"/>
      <c r="U63" s="367"/>
      <c r="V63" s="319"/>
      <c r="W63" s="368"/>
      <c r="X63" s="275"/>
    </row>
    <row r="64" spans="1:24" ht="23.25" customHeight="1">
      <c r="A64" s="141"/>
      <c r="B64" s="138"/>
      <c r="C64" s="77" t="s">
        <v>189</v>
      </c>
      <c r="D64" s="300">
        <v>0</v>
      </c>
      <c r="E64" s="365">
        <v>0</v>
      </c>
      <c r="F64" s="158">
        <f t="shared" si="37"/>
        <v>0</v>
      </c>
      <c r="G64" s="292" t="e">
        <f t="shared" si="34"/>
        <v>#DIV/0!</v>
      </c>
      <c r="H64" s="338">
        <v>148158</v>
      </c>
      <c r="I64" s="339">
        <v>154818</v>
      </c>
      <c r="J64" s="158">
        <f t="shared" si="35"/>
        <v>6660</v>
      </c>
      <c r="K64" s="292">
        <f t="shared" si="36"/>
        <v>4.495201069128902</v>
      </c>
      <c r="L64" s="338">
        <v>32000</v>
      </c>
      <c r="M64" s="339">
        <v>31989</v>
      </c>
      <c r="N64" s="158">
        <f t="shared" si="38"/>
        <v>-11</v>
      </c>
      <c r="O64" s="292">
        <f t="shared" si="39"/>
        <v>-0.034374999999999996</v>
      </c>
      <c r="P64" s="338">
        <v>0</v>
      </c>
      <c r="Q64" s="339">
        <v>0</v>
      </c>
      <c r="R64" s="158">
        <f t="shared" si="40"/>
        <v>0</v>
      </c>
      <c r="S64" s="311" t="e">
        <f t="shared" si="41"/>
        <v>#DIV/0!</v>
      </c>
      <c r="T64" s="366"/>
      <c r="U64" s="367"/>
      <c r="V64" s="319"/>
      <c r="W64" s="368"/>
      <c r="X64" s="275"/>
    </row>
    <row r="65" spans="1:24" ht="23.25" customHeight="1">
      <c r="A65" s="141"/>
      <c r="B65" s="138"/>
      <c r="C65" s="77" t="s">
        <v>190</v>
      </c>
      <c r="D65" s="300">
        <v>0</v>
      </c>
      <c r="E65" s="365">
        <v>0</v>
      </c>
      <c r="F65" s="158">
        <f t="shared" si="37"/>
        <v>0</v>
      </c>
      <c r="G65" s="292" t="e">
        <f t="shared" si="34"/>
        <v>#DIV/0!</v>
      </c>
      <c r="H65" s="338">
        <v>943507</v>
      </c>
      <c r="I65" s="339">
        <v>0</v>
      </c>
      <c r="J65" s="158">
        <f t="shared" si="35"/>
        <v>-943507</v>
      </c>
      <c r="K65" s="292">
        <f t="shared" si="36"/>
        <v>-100</v>
      </c>
      <c r="L65" s="338">
        <v>234725</v>
      </c>
      <c r="M65" s="339">
        <v>0</v>
      </c>
      <c r="N65" s="158">
        <f t="shared" si="38"/>
        <v>-234725</v>
      </c>
      <c r="O65" s="292">
        <f t="shared" si="39"/>
        <v>-100</v>
      </c>
      <c r="P65" s="338">
        <v>126</v>
      </c>
      <c r="Q65" s="339">
        <v>0</v>
      </c>
      <c r="R65" s="158">
        <f t="shared" si="40"/>
        <v>-126</v>
      </c>
      <c r="S65" s="311">
        <f t="shared" si="41"/>
        <v>-100</v>
      </c>
      <c r="T65" s="366"/>
      <c r="U65" s="367"/>
      <c r="V65" s="319"/>
      <c r="W65" s="368"/>
      <c r="X65" s="275"/>
    </row>
    <row r="66" spans="1:24" ht="23.25" customHeight="1">
      <c r="A66" s="141"/>
      <c r="B66" s="138"/>
      <c r="C66" s="77" t="s">
        <v>191</v>
      </c>
      <c r="D66" s="300">
        <v>0</v>
      </c>
      <c r="E66" s="365">
        <v>0</v>
      </c>
      <c r="F66" s="158">
        <f t="shared" si="37"/>
        <v>0</v>
      </c>
      <c r="G66" s="292" t="e">
        <f t="shared" si="34"/>
        <v>#DIV/0!</v>
      </c>
      <c r="H66" s="338">
        <v>0</v>
      </c>
      <c r="I66" s="339">
        <v>0</v>
      </c>
      <c r="J66" s="158">
        <f t="shared" si="35"/>
        <v>0</v>
      </c>
      <c r="K66" s="292" t="e">
        <f t="shared" si="36"/>
        <v>#DIV/0!</v>
      </c>
      <c r="L66" s="338">
        <v>0</v>
      </c>
      <c r="M66" s="339">
        <v>0</v>
      </c>
      <c r="N66" s="158">
        <f t="shared" si="38"/>
        <v>0</v>
      </c>
      <c r="O66" s="292" t="e">
        <f t="shared" si="39"/>
        <v>#DIV/0!</v>
      </c>
      <c r="P66" s="338">
        <v>0</v>
      </c>
      <c r="Q66" s="339">
        <v>0</v>
      </c>
      <c r="R66" s="158">
        <f t="shared" si="40"/>
        <v>0</v>
      </c>
      <c r="S66" s="311" t="e">
        <f t="shared" si="41"/>
        <v>#DIV/0!</v>
      </c>
      <c r="T66" s="366"/>
      <c r="U66" s="367"/>
      <c r="V66" s="319"/>
      <c r="W66" s="368"/>
      <c r="X66" s="275"/>
    </row>
    <row r="67" spans="1:24" ht="23.25" customHeight="1">
      <c r="A67" s="141"/>
      <c r="B67" s="138"/>
      <c r="C67" s="77" t="s">
        <v>192</v>
      </c>
      <c r="D67" s="300">
        <v>0</v>
      </c>
      <c r="E67" s="365">
        <v>0</v>
      </c>
      <c r="F67" s="158">
        <f t="shared" si="37"/>
        <v>0</v>
      </c>
      <c r="G67" s="292" t="e">
        <f t="shared" si="34"/>
        <v>#DIV/0!</v>
      </c>
      <c r="H67" s="338">
        <v>35894</v>
      </c>
      <c r="I67" s="339">
        <v>1553</v>
      </c>
      <c r="J67" s="158">
        <f t="shared" si="35"/>
        <v>-34341</v>
      </c>
      <c r="K67" s="292">
        <f t="shared" si="36"/>
        <v>-95.6733715941383</v>
      </c>
      <c r="L67" s="338">
        <v>0</v>
      </c>
      <c r="M67" s="339">
        <v>0</v>
      </c>
      <c r="N67" s="158">
        <f t="shared" si="38"/>
        <v>0</v>
      </c>
      <c r="O67" s="292" t="e">
        <f t="shared" si="39"/>
        <v>#DIV/0!</v>
      </c>
      <c r="P67" s="338">
        <v>0</v>
      </c>
      <c r="Q67" s="339">
        <v>0</v>
      </c>
      <c r="R67" s="158">
        <f t="shared" si="40"/>
        <v>0</v>
      </c>
      <c r="S67" s="311" t="e">
        <f t="shared" si="41"/>
        <v>#DIV/0!</v>
      </c>
      <c r="T67" s="366"/>
      <c r="U67" s="367"/>
      <c r="V67" s="319"/>
      <c r="W67" s="368"/>
      <c r="X67" s="275"/>
    </row>
    <row r="68" spans="1:24" ht="23.25" customHeight="1">
      <c r="A68" s="141"/>
      <c r="B68" s="138"/>
      <c r="C68" s="77" t="s">
        <v>193</v>
      </c>
      <c r="D68" s="300">
        <v>0</v>
      </c>
      <c r="E68" s="365">
        <v>0</v>
      </c>
      <c r="F68" s="158">
        <f t="shared" si="37"/>
        <v>0</v>
      </c>
      <c r="G68" s="292" t="e">
        <f t="shared" si="34"/>
        <v>#DIV/0!</v>
      </c>
      <c r="H68" s="338">
        <v>0</v>
      </c>
      <c r="I68" s="339">
        <v>0</v>
      </c>
      <c r="J68" s="158">
        <f t="shared" si="35"/>
        <v>0</v>
      </c>
      <c r="K68" s="292" t="e">
        <f t="shared" si="36"/>
        <v>#DIV/0!</v>
      </c>
      <c r="L68" s="338">
        <v>0</v>
      </c>
      <c r="M68" s="339">
        <v>0</v>
      </c>
      <c r="N68" s="158">
        <f t="shared" si="38"/>
        <v>0</v>
      </c>
      <c r="O68" s="292" t="e">
        <f t="shared" si="39"/>
        <v>#DIV/0!</v>
      </c>
      <c r="P68" s="338">
        <v>0</v>
      </c>
      <c r="Q68" s="339">
        <v>0</v>
      </c>
      <c r="R68" s="158">
        <f t="shared" si="40"/>
        <v>0</v>
      </c>
      <c r="S68" s="311" t="e">
        <f t="shared" si="41"/>
        <v>#DIV/0!</v>
      </c>
      <c r="T68" s="366"/>
      <c r="U68" s="367"/>
      <c r="V68" s="319"/>
      <c r="W68" s="368"/>
      <c r="X68" s="275"/>
    </row>
    <row r="69" spans="1:24" ht="23.25" customHeight="1">
      <c r="A69" s="141"/>
      <c r="B69" s="138"/>
      <c r="C69" s="77" t="s">
        <v>194</v>
      </c>
      <c r="D69" s="300">
        <v>0</v>
      </c>
      <c r="E69" s="365">
        <v>0</v>
      </c>
      <c r="F69" s="158">
        <f t="shared" si="37"/>
        <v>0</v>
      </c>
      <c r="G69" s="292" t="e">
        <f t="shared" si="34"/>
        <v>#DIV/0!</v>
      </c>
      <c r="H69" s="338">
        <v>147244</v>
      </c>
      <c r="I69" s="339">
        <v>147431</v>
      </c>
      <c r="J69" s="158">
        <f t="shared" si="35"/>
        <v>187</v>
      </c>
      <c r="K69" s="292">
        <f t="shared" si="36"/>
        <v>0.1270000814973785</v>
      </c>
      <c r="L69" s="338">
        <v>0</v>
      </c>
      <c r="M69" s="339">
        <v>0</v>
      </c>
      <c r="N69" s="158">
        <f t="shared" si="38"/>
        <v>0</v>
      </c>
      <c r="O69" s="292" t="e">
        <f t="shared" si="39"/>
        <v>#DIV/0!</v>
      </c>
      <c r="P69" s="338">
        <v>0</v>
      </c>
      <c r="Q69" s="339">
        <v>0</v>
      </c>
      <c r="R69" s="158">
        <f t="shared" si="40"/>
        <v>0</v>
      </c>
      <c r="S69" s="311" t="e">
        <f t="shared" si="41"/>
        <v>#DIV/0!</v>
      </c>
      <c r="T69" s="366"/>
      <c r="U69" s="367"/>
      <c r="V69" s="319"/>
      <c r="W69" s="368"/>
      <c r="X69" s="275"/>
    </row>
    <row r="70" spans="1:24" ht="23.25" customHeight="1">
      <c r="A70" s="141"/>
      <c r="B70" s="138"/>
      <c r="C70" s="77" t="s">
        <v>195</v>
      </c>
      <c r="D70" s="300">
        <v>0</v>
      </c>
      <c r="E70" s="365">
        <v>0</v>
      </c>
      <c r="F70" s="158">
        <f t="shared" si="37"/>
        <v>0</v>
      </c>
      <c r="G70" s="292" t="e">
        <f t="shared" si="34"/>
        <v>#DIV/0!</v>
      </c>
      <c r="H70" s="338">
        <v>0</v>
      </c>
      <c r="I70" s="339">
        <v>0</v>
      </c>
      <c r="J70" s="158">
        <f t="shared" si="35"/>
        <v>0</v>
      </c>
      <c r="K70" s="292" t="e">
        <f t="shared" si="36"/>
        <v>#DIV/0!</v>
      </c>
      <c r="L70" s="338">
        <v>0</v>
      </c>
      <c r="M70" s="339">
        <v>0</v>
      </c>
      <c r="N70" s="158">
        <f t="shared" si="38"/>
        <v>0</v>
      </c>
      <c r="O70" s="292" t="e">
        <f t="shared" si="39"/>
        <v>#DIV/0!</v>
      </c>
      <c r="P70" s="338">
        <v>0</v>
      </c>
      <c r="Q70" s="339">
        <v>0</v>
      </c>
      <c r="R70" s="158">
        <f t="shared" si="40"/>
        <v>0</v>
      </c>
      <c r="S70" s="311" t="e">
        <f t="shared" si="41"/>
        <v>#DIV/0!</v>
      </c>
      <c r="T70" s="366"/>
      <c r="U70" s="367"/>
      <c r="V70" s="319"/>
      <c r="W70" s="368"/>
      <c r="X70" s="275"/>
    </row>
    <row r="71" spans="1:24" ht="23.25" customHeight="1">
      <c r="A71" s="141"/>
      <c r="B71" s="138"/>
      <c r="C71" s="78" t="s">
        <v>196</v>
      </c>
      <c r="D71" s="300">
        <v>0</v>
      </c>
      <c r="E71" s="365">
        <v>0</v>
      </c>
      <c r="F71" s="158">
        <f t="shared" si="37"/>
        <v>0</v>
      </c>
      <c r="G71" s="292" t="e">
        <f t="shared" si="34"/>
        <v>#DIV/0!</v>
      </c>
      <c r="H71" s="338">
        <v>63269</v>
      </c>
      <c r="I71" s="339">
        <v>58795</v>
      </c>
      <c r="J71" s="158">
        <f t="shared" si="35"/>
        <v>-4474</v>
      </c>
      <c r="K71" s="292">
        <f t="shared" si="36"/>
        <v>-7.071393573472</v>
      </c>
      <c r="L71" s="338">
        <v>0</v>
      </c>
      <c r="M71" s="339">
        <v>0</v>
      </c>
      <c r="N71" s="158">
        <f t="shared" si="38"/>
        <v>0</v>
      </c>
      <c r="O71" s="292" t="e">
        <f t="shared" si="39"/>
        <v>#DIV/0!</v>
      </c>
      <c r="P71" s="338">
        <v>0</v>
      </c>
      <c r="Q71" s="339">
        <v>0</v>
      </c>
      <c r="R71" s="158">
        <f t="shared" si="40"/>
        <v>0</v>
      </c>
      <c r="S71" s="311" t="e">
        <f t="shared" si="41"/>
        <v>#DIV/0!</v>
      </c>
      <c r="T71" s="366"/>
      <c r="U71" s="367"/>
      <c r="V71" s="319"/>
      <c r="W71" s="368"/>
      <c r="X71" s="275"/>
    </row>
    <row r="72" spans="1:24" ht="23.25" customHeight="1">
      <c r="A72" s="141"/>
      <c r="B72" s="138"/>
      <c r="C72" s="77" t="s">
        <v>197</v>
      </c>
      <c r="D72" s="300">
        <v>0</v>
      </c>
      <c r="E72" s="365">
        <v>0</v>
      </c>
      <c r="F72" s="158">
        <f t="shared" si="37"/>
        <v>0</v>
      </c>
      <c r="G72" s="292" t="e">
        <f t="shared" si="34"/>
        <v>#DIV/0!</v>
      </c>
      <c r="H72" s="338">
        <v>43546</v>
      </c>
      <c r="I72" s="339">
        <v>64740</v>
      </c>
      <c r="J72" s="158">
        <f t="shared" si="35"/>
        <v>21194</v>
      </c>
      <c r="K72" s="292">
        <f t="shared" si="36"/>
        <v>48.67037156110779</v>
      </c>
      <c r="L72" s="338">
        <v>0</v>
      </c>
      <c r="M72" s="339">
        <v>0</v>
      </c>
      <c r="N72" s="158">
        <f t="shared" si="38"/>
        <v>0</v>
      </c>
      <c r="O72" s="292" t="e">
        <f t="shared" si="39"/>
        <v>#DIV/0!</v>
      </c>
      <c r="P72" s="338">
        <v>0</v>
      </c>
      <c r="Q72" s="339">
        <v>0</v>
      </c>
      <c r="R72" s="158">
        <f t="shared" si="40"/>
        <v>0</v>
      </c>
      <c r="S72" s="311" t="e">
        <f t="shared" si="41"/>
        <v>#DIV/0!</v>
      </c>
      <c r="T72" s="366"/>
      <c r="U72" s="367"/>
      <c r="V72" s="319"/>
      <c r="W72" s="368"/>
      <c r="X72" s="275"/>
    </row>
    <row r="73" spans="1:23" ht="23.25" customHeight="1">
      <c r="A73" s="141"/>
      <c r="B73" s="138"/>
      <c r="C73" s="77"/>
      <c r="D73" s="289"/>
      <c r="E73" s="369"/>
      <c r="F73" s="261"/>
      <c r="G73" s="294"/>
      <c r="H73" s="334"/>
      <c r="I73" s="335"/>
      <c r="J73" s="158"/>
      <c r="K73" s="292"/>
      <c r="L73" s="334"/>
      <c r="M73" s="335"/>
      <c r="N73" s="158"/>
      <c r="O73" s="292"/>
      <c r="P73" s="334"/>
      <c r="Q73" s="335"/>
      <c r="R73" s="158"/>
      <c r="S73" s="311"/>
      <c r="T73" s="357"/>
      <c r="U73" s="329"/>
      <c r="V73" s="261"/>
      <c r="W73" s="370"/>
    </row>
    <row r="74" spans="1:23" ht="23.25" customHeight="1">
      <c r="A74" s="141"/>
      <c r="B74" s="137" t="s">
        <v>295</v>
      </c>
      <c r="C74" s="76" t="s">
        <v>136</v>
      </c>
      <c r="D74" s="313"/>
      <c r="E74" s="371"/>
      <c r="F74" s="322"/>
      <c r="G74" s="323"/>
      <c r="H74" s="284">
        <v>4284813</v>
      </c>
      <c r="I74" s="372">
        <v>4279255</v>
      </c>
      <c r="J74" s="259">
        <f>I74-H74</f>
        <v>-5558</v>
      </c>
      <c r="K74" s="286">
        <f>J74/H74*100</f>
        <v>-0.1297139455094073</v>
      </c>
      <c r="L74" s="341">
        <v>23780</v>
      </c>
      <c r="M74" s="342">
        <v>23675</v>
      </c>
      <c r="N74" s="259">
        <f>M74-L74</f>
        <v>-105</v>
      </c>
      <c r="O74" s="286">
        <f>N74/L74*100</f>
        <v>-0.4415475189234651</v>
      </c>
      <c r="P74" s="341">
        <v>649</v>
      </c>
      <c r="Q74" s="342">
        <v>649</v>
      </c>
      <c r="R74" s="259">
        <f>Q74-P74</f>
        <v>0</v>
      </c>
      <c r="S74" s="267">
        <f>R74/P74*100</f>
        <v>0</v>
      </c>
      <c r="T74" s="342">
        <v>1899681</v>
      </c>
      <c r="U74" s="342">
        <v>2076029</v>
      </c>
      <c r="V74" s="259">
        <f>U74-T74</f>
        <v>176348</v>
      </c>
      <c r="W74" s="288">
        <f>V74/T74*100</f>
        <v>9.283032256468323</v>
      </c>
    </row>
    <row r="75" spans="1:23" ht="23.25" customHeight="1" thickBot="1">
      <c r="A75" s="143"/>
      <c r="B75" s="85"/>
      <c r="C75" s="79"/>
      <c r="D75" s="305"/>
      <c r="E75" s="373"/>
      <c r="F75" s="159"/>
      <c r="G75" s="307"/>
      <c r="H75" s="374"/>
      <c r="I75" s="375"/>
      <c r="J75" s="159"/>
      <c r="K75" s="307"/>
      <c r="L75" s="374"/>
      <c r="M75" s="375"/>
      <c r="N75" s="159"/>
      <c r="O75" s="307"/>
      <c r="P75" s="374"/>
      <c r="Q75" s="375"/>
      <c r="R75" s="159"/>
      <c r="S75" s="325"/>
      <c r="T75" s="324"/>
      <c r="U75" s="376"/>
      <c r="V75" s="159"/>
      <c r="W75" s="308"/>
    </row>
    <row r="76" spans="1:3" ht="13.5" customHeight="1">
      <c r="A76" s="73"/>
      <c r="B76" s="73"/>
      <c r="C76" s="73"/>
    </row>
  </sheetData>
  <sheetProtection/>
  <mergeCells count="8">
    <mergeCell ref="W42:W43"/>
    <mergeCell ref="A4:C6"/>
    <mergeCell ref="E4:E5"/>
    <mergeCell ref="F4:F5"/>
    <mergeCell ref="A41:C43"/>
    <mergeCell ref="T42:T43"/>
    <mergeCell ref="U42:U43"/>
    <mergeCell ref="V42:V43"/>
  </mergeCells>
  <printOptions/>
  <pageMargins left="0.75" right="0.32" top="1" bottom="1" header="0.512" footer="0.512"/>
  <pageSetup horizontalDpi="300" verticalDpi="300" orientation="landscape" paperSize="8" scale="44" r:id="rId3"/>
  <legacyDrawing r:id="rId2"/>
</worksheet>
</file>

<file path=xl/worksheets/sheet23.xml><?xml version="1.0" encoding="utf-8"?>
<worksheet xmlns="http://schemas.openxmlformats.org/spreadsheetml/2006/main" xmlns:r="http://schemas.openxmlformats.org/officeDocument/2006/relationships">
  <dimension ref="A2:AB76"/>
  <sheetViews>
    <sheetView view="pageBreakPreview" zoomScale="47" zoomScaleNormal="60" zoomScaleSheetLayoutView="47" zoomScalePageLayoutView="0" workbookViewId="0" topLeftCell="A2">
      <pane xSplit="3" ySplit="5" topLeftCell="I52" activePane="bottomRight" state="frozen"/>
      <selection pane="topLeft" activeCell="C4" sqref="C4"/>
      <selection pane="topRight" activeCell="C4" sqref="C4"/>
      <selection pane="bottomLeft" activeCell="C4" sqref="C4"/>
      <selection pane="bottomRight" activeCell="C4" sqref="C4"/>
    </sheetView>
  </sheetViews>
  <sheetFormatPr defaultColWidth="9.00390625" defaultRowHeight="13.5"/>
  <cols>
    <col min="1" max="1" width="4.00390625" style="0" customWidth="1"/>
    <col min="2" max="2" width="13.875" style="0" customWidth="1"/>
    <col min="3" max="3" width="32.75390625" style="0" customWidth="1"/>
    <col min="4" max="4" width="17.25390625" style="0" customWidth="1"/>
    <col min="5" max="5" width="18.00390625" style="0" bestFit="1" customWidth="1"/>
    <col min="6" max="6" width="17.50390625" style="0" customWidth="1"/>
    <col min="7" max="7" width="12.75390625" style="0" customWidth="1"/>
    <col min="8" max="9" width="15.625" style="0" customWidth="1"/>
    <col min="10" max="10" width="16.25390625" style="0" customWidth="1"/>
    <col min="11" max="11" width="12.375" style="0" customWidth="1"/>
    <col min="12" max="13" width="15.625" style="0" customWidth="1"/>
    <col min="14" max="14" width="16.375" style="0" customWidth="1"/>
    <col min="15" max="15" width="11.375" style="0" customWidth="1"/>
    <col min="16" max="17" width="15.625" style="0" customWidth="1"/>
    <col min="18" max="18" width="17.25390625" style="0" customWidth="1"/>
    <col min="19" max="19" width="11.125" style="0" customWidth="1"/>
    <col min="20" max="21" width="15.50390625" style="0" customWidth="1"/>
    <col min="22" max="22" width="17.25390625" style="0" customWidth="1"/>
    <col min="23" max="23" width="12.25390625" style="0" customWidth="1"/>
    <col min="24" max="26" width="15.625" style="0" customWidth="1"/>
    <col min="27" max="27" width="11.75390625" style="0" customWidth="1"/>
  </cols>
  <sheetData>
    <row r="2" spans="2:26" ht="42">
      <c r="B2" s="64" t="s">
        <v>336</v>
      </c>
      <c r="L2" s="65"/>
      <c r="T2" s="65" t="s">
        <v>212</v>
      </c>
      <c r="Z2" s="195" t="s">
        <v>59</v>
      </c>
    </row>
    <row r="3" ht="14.25" thickBot="1"/>
    <row r="4" spans="1:27" s="66" customFormat="1" ht="24" customHeight="1">
      <c r="A4" s="748" t="s">
        <v>166</v>
      </c>
      <c r="B4" s="749"/>
      <c r="C4" s="750"/>
      <c r="D4" s="67"/>
      <c r="E4" s="778" t="s">
        <v>203</v>
      </c>
      <c r="F4" s="778" t="s">
        <v>204</v>
      </c>
      <c r="G4" s="86"/>
      <c r="H4" s="87" t="s">
        <v>205</v>
      </c>
      <c r="I4" s="88"/>
      <c r="J4" s="88"/>
      <c r="K4" s="88"/>
      <c r="L4" s="87"/>
      <c r="M4" s="88"/>
      <c r="N4" s="88"/>
      <c r="O4" s="88"/>
      <c r="P4" s="89"/>
      <c r="Q4" s="88"/>
      <c r="R4" s="88"/>
      <c r="S4" s="88"/>
      <c r="T4" s="87"/>
      <c r="U4" s="88"/>
      <c r="V4" s="88"/>
      <c r="W4" s="88"/>
      <c r="X4" s="89"/>
      <c r="Y4" s="88"/>
      <c r="Z4" s="88"/>
      <c r="AA4" s="144"/>
    </row>
    <row r="5" spans="1:27" s="66" customFormat="1" ht="24" customHeight="1">
      <c r="A5" s="751"/>
      <c r="B5" s="752"/>
      <c r="C5" s="753"/>
      <c r="D5" s="68"/>
      <c r="E5" s="779"/>
      <c r="F5" s="779"/>
      <c r="G5" s="90"/>
      <c r="H5" s="91" t="s">
        <v>270</v>
      </c>
      <c r="I5" s="92"/>
      <c r="J5" s="92"/>
      <c r="K5" s="92"/>
      <c r="L5" s="91" t="s">
        <v>169</v>
      </c>
      <c r="M5" s="92"/>
      <c r="N5" s="92"/>
      <c r="O5" s="92"/>
      <c r="P5" s="91" t="s">
        <v>206</v>
      </c>
      <c r="Q5" s="92"/>
      <c r="R5" s="92"/>
      <c r="S5" s="92"/>
      <c r="T5" s="91" t="s">
        <v>330</v>
      </c>
      <c r="U5" s="92"/>
      <c r="V5" s="92"/>
      <c r="W5" s="92"/>
      <c r="X5" s="91" t="s">
        <v>276</v>
      </c>
      <c r="Y5" s="92"/>
      <c r="Z5" s="92"/>
      <c r="AA5" s="145"/>
    </row>
    <row r="6" spans="1:27" s="66" customFormat="1" ht="24" customHeight="1">
      <c r="A6" s="754"/>
      <c r="B6" s="755"/>
      <c r="C6" s="756"/>
      <c r="D6" s="72" t="s">
        <v>175</v>
      </c>
      <c r="E6" s="69" t="s">
        <v>171</v>
      </c>
      <c r="F6" s="69" t="s">
        <v>172</v>
      </c>
      <c r="G6" s="70" t="s">
        <v>173</v>
      </c>
      <c r="H6" s="72" t="s">
        <v>175</v>
      </c>
      <c r="I6" s="71" t="s">
        <v>171</v>
      </c>
      <c r="J6" s="69" t="s">
        <v>174</v>
      </c>
      <c r="K6" s="70" t="s">
        <v>173</v>
      </c>
      <c r="L6" s="72" t="s">
        <v>175</v>
      </c>
      <c r="M6" s="71" t="s">
        <v>171</v>
      </c>
      <c r="N6" s="69" t="s">
        <v>174</v>
      </c>
      <c r="O6" s="70" t="s">
        <v>173</v>
      </c>
      <c r="P6" s="72" t="s">
        <v>175</v>
      </c>
      <c r="Q6" s="71" t="s">
        <v>171</v>
      </c>
      <c r="R6" s="69" t="s">
        <v>174</v>
      </c>
      <c r="S6" s="70" t="s">
        <v>173</v>
      </c>
      <c r="T6" s="72" t="s">
        <v>175</v>
      </c>
      <c r="U6" s="71" t="s">
        <v>171</v>
      </c>
      <c r="V6" s="69" t="s">
        <v>174</v>
      </c>
      <c r="W6" s="70" t="s">
        <v>173</v>
      </c>
      <c r="X6" s="72" t="s">
        <v>175</v>
      </c>
      <c r="Y6" s="71" t="s">
        <v>171</v>
      </c>
      <c r="Z6" s="69" t="s">
        <v>174</v>
      </c>
      <c r="AA6" s="146" t="s">
        <v>173</v>
      </c>
    </row>
    <row r="7" spans="1:27" ht="23.25" customHeight="1">
      <c r="A7" s="135"/>
      <c r="B7" s="73"/>
      <c r="C7" s="74"/>
      <c r="D7" s="276"/>
      <c r="E7" s="277"/>
      <c r="F7" s="278"/>
      <c r="G7" s="279"/>
      <c r="H7" s="276"/>
      <c r="I7" s="280"/>
      <c r="J7" s="281"/>
      <c r="K7" s="282"/>
      <c r="L7" s="276"/>
      <c r="M7" s="277"/>
      <c r="N7" s="278"/>
      <c r="O7" s="279"/>
      <c r="P7" s="276"/>
      <c r="Q7" s="280"/>
      <c r="R7" s="281"/>
      <c r="S7" s="282"/>
      <c r="T7" s="276"/>
      <c r="U7" s="280"/>
      <c r="V7" s="281"/>
      <c r="W7" s="282"/>
      <c r="X7" s="277"/>
      <c r="Y7" s="277"/>
      <c r="Z7" s="278"/>
      <c r="AA7" s="283"/>
    </row>
    <row r="8" spans="1:27" s="75" customFormat="1" ht="23.25" customHeight="1">
      <c r="A8" s="140" t="s">
        <v>176</v>
      </c>
      <c r="B8" s="137"/>
      <c r="C8" s="76"/>
      <c r="D8" s="284">
        <f>D10+D25+D37</f>
        <v>138185700</v>
      </c>
      <c r="E8" s="285">
        <f>E10+E25+E37</f>
        <v>140820915</v>
      </c>
      <c r="F8" s="259">
        <f>E8-D8</f>
        <v>2635215</v>
      </c>
      <c r="G8" s="286">
        <f>F8/D8*100</f>
        <v>1.9070099149188373</v>
      </c>
      <c r="H8" s="284">
        <f>H10+H25+H37</f>
        <v>19668702</v>
      </c>
      <c r="I8" s="285">
        <f>I10+I25+I37</f>
        <v>20652011</v>
      </c>
      <c r="J8" s="259">
        <f>I8-H8</f>
        <v>983309</v>
      </c>
      <c r="K8" s="286">
        <f>J8/H8*100</f>
        <v>4.999358879909818</v>
      </c>
      <c r="L8" s="284">
        <f>L10+L25+L37</f>
        <v>56715190</v>
      </c>
      <c r="M8" s="285">
        <f>M10+M25+M37</f>
        <v>56460508</v>
      </c>
      <c r="N8" s="259">
        <f>M8-L8</f>
        <v>-254682</v>
      </c>
      <c r="O8" s="286">
        <f>N8/L8*100</f>
        <v>-0.4490543009729845</v>
      </c>
      <c r="P8" s="284">
        <f>P10+P25+P37</f>
        <v>54543189</v>
      </c>
      <c r="Q8" s="285">
        <f>Q10+Q25+Q37</f>
        <v>52978905</v>
      </c>
      <c r="R8" s="259">
        <f>Q8-P8</f>
        <v>-1564284</v>
      </c>
      <c r="S8" s="286">
        <f>R8/P8*100</f>
        <v>-2.8679731212635917</v>
      </c>
      <c r="T8" s="284">
        <f>T10+T25+T37</f>
        <v>7195400</v>
      </c>
      <c r="U8" s="285">
        <f>U10+U25+U37</f>
        <v>10697564</v>
      </c>
      <c r="V8" s="259">
        <f>U8-T8</f>
        <v>3502164</v>
      </c>
      <c r="W8" s="286">
        <f>V8/T8*100</f>
        <v>48.672262834588764</v>
      </c>
      <c r="X8" s="285">
        <f>X10+X25+X37</f>
        <v>41288</v>
      </c>
      <c r="Y8" s="285">
        <f>Y10+Y25+Y37</f>
        <v>9859</v>
      </c>
      <c r="Z8" s="287">
        <f>Y8-X8</f>
        <v>-31429</v>
      </c>
      <c r="AA8" s="288">
        <f>Z8/X8*100</f>
        <v>-76.12139120325519</v>
      </c>
    </row>
    <row r="9" spans="1:27" s="75" customFormat="1" ht="23.25" customHeight="1">
      <c r="A9" s="141"/>
      <c r="B9" s="138"/>
      <c r="C9" s="77"/>
      <c r="D9" s="289"/>
      <c r="E9" s="290"/>
      <c r="F9" s="302"/>
      <c r="G9" s="291"/>
      <c r="H9" s="289"/>
      <c r="I9" s="290"/>
      <c r="J9" s="158"/>
      <c r="K9" s="292"/>
      <c r="L9" s="289"/>
      <c r="M9" s="290"/>
      <c r="N9" s="261"/>
      <c r="O9" s="294"/>
      <c r="P9" s="289"/>
      <c r="Q9" s="290"/>
      <c r="R9" s="158"/>
      <c r="S9" s="292"/>
      <c r="T9" s="289"/>
      <c r="U9" s="290"/>
      <c r="V9" s="158"/>
      <c r="W9" s="292"/>
      <c r="X9" s="290"/>
      <c r="Y9" s="290"/>
      <c r="Z9" s="295"/>
      <c r="AA9" s="260"/>
    </row>
    <row r="10" spans="1:27" s="75" customFormat="1" ht="23.25" customHeight="1">
      <c r="A10" s="141"/>
      <c r="B10" s="137" t="s">
        <v>177</v>
      </c>
      <c r="C10" s="76" t="s">
        <v>136</v>
      </c>
      <c r="D10" s="284">
        <f>H10+L10+P10+T10+X10</f>
        <v>110900301</v>
      </c>
      <c r="E10" s="285">
        <f>SUM(E11:E23)</f>
        <v>112790628</v>
      </c>
      <c r="F10" s="259">
        <f>E10-D10</f>
        <v>1890327</v>
      </c>
      <c r="G10" s="286">
        <f>F10/D10*100</f>
        <v>1.7045282861766085</v>
      </c>
      <c r="H10" s="284">
        <f>SUM(H11:H23)</f>
        <v>19195829</v>
      </c>
      <c r="I10" s="285">
        <f>SUM(I11:I23)</f>
        <v>19473999</v>
      </c>
      <c r="J10" s="259">
        <f>I10-H10</f>
        <v>278170</v>
      </c>
      <c r="K10" s="286">
        <f>J10/H10*100</f>
        <v>1.4491168888824755</v>
      </c>
      <c r="L10" s="284">
        <f>SUM(L11:L23)</f>
        <v>56195963</v>
      </c>
      <c r="M10" s="285">
        <f>SUM(M11:M23)</f>
        <v>56406406</v>
      </c>
      <c r="N10" s="259">
        <f>M10-L10</f>
        <v>210443</v>
      </c>
      <c r="O10" s="286">
        <f>N10/L10*100</f>
        <v>0.37448063662508996</v>
      </c>
      <c r="P10" s="284">
        <f>SUM(P11:P23)</f>
        <v>30580209</v>
      </c>
      <c r="Q10" s="285">
        <f>SUM(Q11:Q23)</f>
        <v>30196026</v>
      </c>
      <c r="R10" s="259">
        <f>Q10-P10</f>
        <v>-384183</v>
      </c>
      <c r="S10" s="286">
        <f>R10/P10*100</f>
        <v>-1.2563125386095302</v>
      </c>
      <c r="T10" s="284">
        <f>SUM(T11:T23)</f>
        <v>4928200</v>
      </c>
      <c r="U10" s="285">
        <f>SUM(U11:U23)</f>
        <v>6712947</v>
      </c>
      <c r="V10" s="259">
        <f>U10-T10</f>
        <v>1784747</v>
      </c>
      <c r="W10" s="286">
        <f>V10/T10*100</f>
        <v>36.21498721642791</v>
      </c>
      <c r="X10" s="285">
        <f>SUM(X11:X23)</f>
        <v>100</v>
      </c>
      <c r="Y10" s="285">
        <f>SUM(Y11:Y23)</f>
        <v>1250</v>
      </c>
      <c r="Z10" s="287">
        <f>Y10-X10</f>
        <v>1150</v>
      </c>
      <c r="AA10" s="288">
        <f>Z10/X10*100</f>
        <v>1150</v>
      </c>
    </row>
    <row r="11" spans="1:27" s="75" customFormat="1" ht="23.25" customHeight="1">
      <c r="A11" s="141"/>
      <c r="B11" s="138"/>
      <c r="C11" s="77" t="s">
        <v>178</v>
      </c>
      <c r="D11" s="296">
        <f aca="true" t="shared" si="0" ref="D11:E21">H11+L11+P11+T11+X11</f>
        <v>2370885</v>
      </c>
      <c r="E11" s="297">
        <f>I11+M11+Q11+U11+Y11</f>
        <v>2040937</v>
      </c>
      <c r="F11" s="302">
        <f aca="true" t="shared" si="1" ref="F11:F21">E11-D11</f>
        <v>-329948</v>
      </c>
      <c r="G11" s="291">
        <f aca="true" t="shared" si="2" ref="G11:G21">F11/D11*100</f>
        <v>-13.91665981268598</v>
      </c>
      <c r="H11" s="298">
        <v>61685</v>
      </c>
      <c r="I11" s="299">
        <v>44913</v>
      </c>
      <c r="J11" s="158">
        <f aca="true" t="shared" si="3" ref="J11:J21">I11-H11</f>
        <v>-16772</v>
      </c>
      <c r="K11" s="292">
        <f aca="true" t="shared" si="4" ref="K11:K21">J11/H11*100</f>
        <v>-27.189754397341332</v>
      </c>
      <c r="L11" s="300">
        <v>1549</v>
      </c>
      <c r="M11" s="301">
        <v>1719</v>
      </c>
      <c r="N11" s="158">
        <f aca="true" t="shared" si="5" ref="N11:N21">M11-L11</f>
        <v>170</v>
      </c>
      <c r="O11" s="292">
        <f aca="true" t="shared" si="6" ref="O11:O21">N11/L11*100</f>
        <v>10.974822466107167</v>
      </c>
      <c r="P11" s="300">
        <v>2128603</v>
      </c>
      <c r="Q11" s="301">
        <v>1928364</v>
      </c>
      <c r="R11" s="158">
        <f aca="true" t="shared" si="7" ref="R11:R21">Q11-P11</f>
        <v>-200239</v>
      </c>
      <c r="S11" s="292">
        <f aca="true" t="shared" si="8" ref="S11:S21">R11/P11*100</f>
        <v>-9.407061814720736</v>
      </c>
      <c r="T11" s="300">
        <v>179048</v>
      </c>
      <c r="U11" s="301">
        <v>65941</v>
      </c>
      <c r="V11" s="158">
        <f aca="true" t="shared" si="9" ref="V11:V21">U11-T11</f>
        <v>-113107</v>
      </c>
      <c r="W11" s="292">
        <f aca="true" t="shared" si="10" ref="W11:W21">V11/T11*100</f>
        <v>-63.17132835887583</v>
      </c>
      <c r="X11" s="301">
        <v>0</v>
      </c>
      <c r="Y11" s="301">
        <v>0</v>
      </c>
      <c r="Z11" s="295">
        <f aca="true" t="shared" si="11" ref="Z11:Z21">Y11-X11</f>
        <v>0</v>
      </c>
      <c r="AA11" s="260" t="e">
        <f aca="true" t="shared" si="12" ref="AA11:AA21">Z11/X11*100</f>
        <v>#DIV/0!</v>
      </c>
    </row>
    <row r="12" spans="1:27" s="75" customFormat="1" ht="23.25" customHeight="1">
      <c r="A12" s="141"/>
      <c r="B12" s="138"/>
      <c r="C12" s="77" t="s">
        <v>179</v>
      </c>
      <c r="D12" s="296">
        <f t="shared" si="0"/>
        <v>65587664</v>
      </c>
      <c r="E12" s="297">
        <f t="shared" si="0"/>
        <v>67835672</v>
      </c>
      <c r="F12" s="302">
        <f t="shared" si="1"/>
        <v>2248008</v>
      </c>
      <c r="G12" s="291">
        <f t="shared" si="2"/>
        <v>3.4274859979766923</v>
      </c>
      <c r="H12" s="298">
        <v>11607200</v>
      </c>
      <c r="I12" s="299">
        <v>12054236</v>
      </c>
      <c r="J12" s="158">
        <f t="shared" si="3"/>
        <v>447036</v>
      </c>
      <c r="K12" s="292">
        <f t="shared" si="4"/>
        <v>3.851368116341581</v>
      </c>
      <c r="L12" s="300">
        <v>35849099</v>
      </c>
      <c r="M12" s="301">
        <v>35678869</v>
      </c>
      <c r="N12" s="158">
        <f t="shared" si="5"/>
        <v>-170230</v>
      </c>
      <c r="O12" s="292">
        <f t="shared" si="6"/>
        <v>-0.474851543688727</v>
      </c>
      <c r="P12" s="300">
        <v>16292462</v>
      </c>
      <c r="Q12" s="301">
        <v>16308209</v>
      </c>
      <c r="R12" s="158">
        <f t="shared" si="7"/>
        <v>15747</v>
      </c>
      <c r="S12" s="292">
        <f t="shared" si="8"/>
        <v>0.09665205909334021</v>
      </c>
      <c r="T12" s="300">
        <v>1838803</v>
      </c>
      <c r="U12" s="301">
        <v>3794158</v>
      </c>
      <c r="V12" s="158">
        <f t="shared" si="9"/>
        <v>1955355</v>
      </c>
      <c r="W12" s="292">
        <f t="shared" si="10"/>
        <v>106.3384712772385</v>
      </c>
      <c r="X12" s="301">
        <v>100</v>
      </c>
      <c r="Y12" s="301">
        <v>200</v>
      </c>
      <c r="Z12" s="295">
        <f t="shared" si="11"/>
        <v>100</v>
      </c>
      <c r="AA12" s="260">
        <f t="shared" si="12"/>
        <v>100</v>
      </c>
    </row>
    <row r="13" spans="1:27" s="75" customFormat="1" ht="23.25" customHeight="1">
      <c r="A13" s="141"/>
      <c r="B13" s="138"/>
      <c r="C13" s="77" t="s">
        <v>180</v>
      </c>
      <c r="D13" s="296">
        <f t="shared" si="0"/>
        <v>42327937</v>
      </c>
      <c r="E13" s="297">
        <f t="shared" si="0"/>
        <v>42215961</v>
      </c>
      <c r="F13" s="302">
        <f t="shared" si="1"/>
        <v>-111976</v>
      </c>
      <c r="G13" s="291">
        <f t="shared" si="2"/>
        <v>-0.2645439582845722</v>
      </c>
      <c r="H13" s="298">
        <v>7524399</v>
      </c>
      <c r="I13" s="299">
        <v>7372795</v>
      </c>
      <c r="J13" s="158">
        <f>I13-H13</f>
        <v>-151604</v>
      </c>
      <c r="K13" s="292">
        <f t="shared" si="4"/>
        <v>-2.0148320151549646</v>
      </c>
      <c r="L13" s="300">
        <v>20343447</v>
      </c>
      <c r="M13" s="301">
        <v>20723702</v>
      </c>
      <c r="N13" s="158">
        <f t="shared" si="5"/>
        <v>380255</v>
      </c>
      <c r="O13" s="292">
        <f t="shared" si="6"/>
        <v>1.8691768410731966</v>
      </c>
      <c r="P13" s="300">
        <v>11549742</v>
      </c>
      <c r="Q13" s="301">
        <v>11265566</v>
      </c>
      <c r="R13" s="158">
        <f t="shared" si="7"/>
        <v>-284176</v>
      </c>
      <c r="S13" s="292">
        <f t="shared" si="8"/>
        <v>-2.460453229171699</v>
      </c>
      <c r="T13" s="300">
        <v>2910349</v>
      </c>
      <c r="U13" s="301">
        <v>2852848</v>
      </c>
      <c r="V13" s="158">
        <f t="shared" si="9"/>
        <v>-57501</v>
      </c>
      <c r="W13" s="292">
        <f t="shared" si="10"/>
        <v>-1.9757424281417795</v>
      </c>
      <c r="X13" s="301">
        <v>0</v>
      </c>
      <c r="Y13" s="301">
        <v>1050</v>
      </c>
      <c r="Z13" s="295">
        <f t="shared" si="11"/>
        <v>1050</v>
      </c>
      <c r="AA13" s="260" t="e">
        <f t="shared" si="12"/>
        <v>#DIV/0!</v>
      </c>
    </row>
    <row r="14" spans="1:27" s="75" customFormat="1" ht="23.25" customHeight="1">
      <c r="A14" s="141"/>
      <c r="B14" s="138"/>
      <c r="C14" s="77" t="s">
        <v>267</v>
      </c>
      <c r="D14" s="296">
        <f t="shared" si="0"/>
        <v>0</v>
      </c>
      <c r="E14" s="297">
        <f t="shared" si="0"/>
        <v>0</v>
      </c>
      <c r="F14" s="302">
        <f t="shared" si="1"/>
        <v>0</v>
      </c>
      <c r="G14" s="291" t="e">
        <f t="shared" si="2"/>
        <v>#DIV/0!</v>
      </c>
      <c r="H14" s="298">
        <v>0</v>
      </c>
      <c r="I14" s="299">
        <v>0</v>
      </c>
      <c r="J14" s="158">
        <f t="shared" si="3"/>
        <v>0</v>
      </c>
      <c r="K14" s="292" t="e">
        <f t="shared" si="4"/>
        <v>#DIV/0!</v>
      </c>
      <c r="L14" s="300">
        <v>0</v>
      </c>
      <c r="M14" s="301">
        <v>0</v>
      </c>
      <c r="N14" s="158">
        <f t="shared" si="5"/>
        <v>0</v>
      </c>
      <c r="O14" s="292" t="e">
        <f t="shared" si="6"/>
        <v>#DIV/0!</v>
      </c>
      <c r="P14" s="300">
        <v>0</v>
      </c>
      <c r="Q14" s="301">
        <v>0</v>
      </c>
      <c r="R14" s="158">
        <f t="shared" si="7"/>
        <v>0</v>
      </c>
      <c r="S14" s="292" t="e">
        <f t="shared" si="8"/>
        <v>#DIV/0!</v>
      </c>
      <c r="T14" s="300">
        <v>0</v>
      </c>
      <c r="U14" s="301">
        <v>0</v>
      </c>
      <c r="V14" s="158">
        <f t="shared" si="9"/>
        <v>0</v>
      </c>
      <c r="W14" s="292" t="e">
        <f t="shared" si="10"/>
        <v>#DIV/0!</v>
      </c>
      <c r="X14" s="301">
        <v>0</v>
      </c>
      <c r="Y14" s="301">
        <v>0</v>
      </c>
      <c r="Z14" s="295">
        <f t="shared" si="11"/>
        <v>0</v>
      </c>
      <c r="AA14" s="260" t="e">
        <f t="shared" si="12"/>
        <v>#DIV/0!</v>
      </c>
    </row>
    <row r="15" spans="1:27" s="75" customFormat="1" ht="23.25" customHeight="1">
      <c r="A15" s="141"/>
      <c r="B15" s="138"/>
      <c r="C15" s="77" t="s">
        <v>181</v>
      </c>
      <c r="D15" s="296">
        <f t="shared" si="0"/>
        <v>0</v>
      </c>
      <c r="E15" s="297">
        <f t="shared" si="0"/>
        <v>0</v>
      </c>
      <c r="F15" s="302">
        <f t="shared" si="1"/>
        <v>0</v>
      </c>
      <c r="G15" s="291" t="e">
        <f t="shared" si="2"/>
        <v>#DIV/0!</v>
      </c>
      <c r="H15" s="298">
        <v>0</v>
      </c>
      <c r="I15" s="299">
        <v>0</v>
      </c>
      <c r="J15" s="158">
        <f t="shared" si="3"/>
        <v>0</v>
      </c>
      <c r="K15" s="292" t="e">
        <f t="shared" si="4"/>
        <v>#DIV/0!</v>
      </c>
      <c r="L15" s="300">
        <v>0</v>
      </c>
      <c r="M15" s="301">
        <v>0</v>
      </c>
      <c r="N15" s="158">
        <f t="shared" si="5"/>
        <v>0</v>
      </c>
      <c r="O15" s="292" t="e">
        <f t="shared" si="6"/>
        <v>#DIV/0!</v>
      </c>
      <c r="P15" s="300">
        <v>0</v>
      </c>
      <c r="Q15" s="301">
        <v>0</v>
      </c>
      <c r="R15" s="158">
        <f t="shared" si="7"/>
        <v>0</v>
      </c>
      <c r="S15" s="292" t="e">
        <f t="shared" si="8"/>
        <v>#DIV/0!</v>
      </c>
      <c r="T15" s="300">
        <v>0</v>
      </c>
      <c r="U15" s="301">
        <v>0</v>
      </c>
      <c r="V15" s="158">
        <f t="shared" si="9"/>
        <v>0</v>
      </c>
      <c r="W15" s="292" t="e">
        <f t="shared" si="10"/>
        <v>#DIV/0!</v>
      </c>
      <c r="X15" s="301">
        <v>0</v>
      </c>
      <c r="Y15" s="301">
        <v>0</v>
      </c>
      <c r="Z15" s="295">
        <f t="shared" si="11"/>
        <v>0</v>
      </c>
      <c r="AA15" s="260" t="e">
        <f t="shared" si="12"/>
        <v>#DIV/0!</v>
      </c>
    </row>
    <row r="16" spans="1:27" s="75" customFormat="1" ht="23.25" customHeight="1">
      <c r="A16" s="141"/>
      <c r="B16" s="138"/>
      <c r="C16" s="77" t="s">
        <v>182</v>
      </c>
      <c r="D16" s="296">
        <f t="shared" si="0"/>
        <v>0</v>
      </c>
      <c r="E16" s="297">
        <f t="shared" si="0"/>
        <v>0</v>
      </c>
      <c r="F16" s="302">
        <f t="shared" si="1"/>
        <v>0</v>
      </c>
      <c r="G16" s="291" t="e">
        <f t="shared" si="2"/>
        <v>#DIV/0!</v>
      </c>
      <c r="H16" s="298">
        <v>0</v>
      </c>
      <c r="I16" s="299">
        <v>0</v>
      </c>
      <c r="J16" s="158">
        <f t="shared" si="3"/>
        <v>0</v>
      </c>
      <c r="K16" s="292" t="e">
        <f t="shared" si="4"/>
        <v>#DIV/0!</v>
      </c>
      <c r="L16" s="300">
        <v>0</v>
      </c>
      <c r="M16" s="301">
        <v>0</v>
      </c>
      <c r="N16" s="158">
        <f t="shared" si="5"/>
        <v>0</v>
      </c>
      <c r="O16" s="292" t="e">
        <f t="shared" si="6"/>
        <v>#DIV/0!</v>
      </c>
      <c r="P16" s="300">
        <v>0</v>
      </c>
      <c r="Q16" s="301">
        <v>0</v>
      </c>
      <c r="R16" s="158">
        <f t="shared" si="7"/>
        <v>0</v>
      </c>
      <c r="S16" s="292" t="e">
        <f t="shared" si="8"/>
        <v>#DIV/0!</v>
      </c>
      <c r="T16" s="300">
        <v>0</v>
      </c>
      <c r="U16" s="301">
        <v>0</v>
      </c>
      <c r="V16" s="158">
        <f t="shared" si="9"/>
        <v>0</v>
      </c>
      <c r="W16" s="292" t="e">
        <f t="shared" si="10"/>
        <v>#DIV/0!</v>
      </c>
      <c r="X16" s="301">
        <v>0</v>
      </c>
      <c r="Y16" s="301">
        <v>0</v>
      </c>
      <c r="Z16" s="295">
        <f t="shared" si="11"/>
        <v>0</v>
      </c>
      <c r="AA16" s="260" t="e">
        <f t="shared" si="12"/>
        <v>#DIV/0!</v>
      </c>
    </row>
    <row r="17" spans="1:27" s="75" customFormat="1" ht="23.25" customHeight="1">
      <c r="A17" s="141"/>
      <c r="B17" s="138"/>
      <c r="C17" s="77" t="s">
        <v>183</v>
      </c>
      <c r="D17" s="296">
        <f t="shared" si="0"/>
        <v>0</v>
      </c>
      <c r="E17" s="297">
        <f t="shared" si="0"/>
        <v>0</v>
      </c>
      <c r="F17" s="302">
        <f t="shared" si="1"/>
        <v>0</v>
      </c>
      <c r="G17" s="291" t="e">
        <f t="shared" si="2"/>
        <v>#DIV/0!</v>
      </c>
      <c r="H17" s="298">
        <v>0</v>
      </c>
      <c r="I17" s="299">
        <v>0</v>
      </c>
      <c r="J17" s="158">
        <f t="shared" si="3"/>
        <v>0</v>
      </c>
      <c r="K17" s="292" t="e">
        <f t="shared" si="4"/>
        <v>#DIV/0!</v>
      </c>
      <c r="L17" s="300">
        <v>0</v>
      </c>
      <c r="M17" s="301">
        <v>0</v>
      </c>
      <c r="N17" s="158">
        <f t="shared" si="5"/>
        <v>0</v>
      </c>
      <c r="O17" s="292" t="e">
        <f t="shared" si="6"/>
        <v>#DIV/0!</v>
      </c>
      <c r="P17" s="300">
        <v>0</v>
      </c>
      <c r="Q17" s="301">
        <v>0</v>
      </c>
      <c r="R17" s="158">
        <f t="shared" si="7"/>
        <v>0</v>
      </c>
      <c r="S17" s="292" t="e">
        <f t="shared" si="8"/>
        <v>#DIV/0!</v>
      </c>
      <c r="T17" s="300">
        <v>0</v>
      </c>
      <c r="U17" s="301">
        <v>0</v>
      </c>
      <c r="V17" s="158">
        <f t="shared" si="9"/>
        <v>0</v>
      </c>
      <c r="W17" s="292" t="e">
        <f t="shared" si="10"/>
        <v>#DIV/0!</v>
      </c>
      <c r="X17" s="301">
        <v>0</v>
      </c>
      <c r="Y17" s="301">
        <v>0</v>
      </c>
      <c r="Z17" s="295">
        <f t="shared" si="11"/>
        <v>0</v>
      </c>
      <c r="AA17" s="260" t="e">
        <f t="shared" si="12"/>
        <v>#DIV/0!</v>
      </c>
    </row>
    <row r="18" spans="1:27" s="75" customFormat="1" ht="23.25" customHeight="1">
      <c r="A18" s="141"/>
      <c r="B18" s="138"/>
      <c r="C18" s="77" t="s">
        <v>39</v>
      </c>
      <c r="D18" s="296">
        <f t="shared" si="0"/>
        <v>0</v>
      </c>
      <c r="E18" s="297">
        <f t="shared" si="0"/>
        <v>0</v>
      </c>
      <c r="F18" s="302">
        <f t="shared" si="1"/>
        <v>0</v>
      </c>
      <c r="G18" s="291" t="e">
        <f t="shared" si="2"/>
        <v>#DIV/0!</v>
      </c>
      <c r="H18" s="298">
        <v>0</v>
      </c>
      <c r="I18" s="299">
        <v>0</v>
      </c>
      <c r="J18" s="158">
        <f t="shared" si="3"/>
        <v>0</v>
      </c>
      <c r="K18" s="292" t="e">
        <f t="shared" si="4"/>
        <v>#DIV/0!</v>
      </c>
      <c r="L18" s="300">
        <v>0</v>
      </c>
      <c r="M18" s="301">
        <v>0</v>
      </c>
      <c r="N18" s="158">
        <f t="shared" si="5"/>
        <v>0</v>
      </c>
      <c r="O18" s="292" t="e">
        <f t="shared" si="6"/>
        <v>#DIV/0!</v>
      </c>
      <c r="P18" s="300">
        <v>0</v>
      </c>
      <c r="Q18" s="301">
        <v>0</v>
      </c>
      <c r="R18" s="158">
        <f t="shared" si="7"/>
        <v>0</v>
      </c>
      <c r="S18" s="292" t="e">
        <f t="shared" si="8"/>
        <v>#DIV/0!</v>
      </c>
      <c r="T18" s="300">
        <v>0</v>
      </c>
      <c r="U18" s="301">
        <v>0</v>
      </c>
      <c r="V18" s="158">
        <f t="shared" si="9"/>
        <v>0</v>
      </c>
      <c r="W18" s="292" t="e">
        <f t="shared" si="10"/>
        <v>#DIV/0!</v>
      </c>
      <c r="X18" s="301">
        <v>0</v>
      </c>
      <c r="Y18" s="301">
        <v>0</v>
      </c>
      <c r="Z18" s="295">
        <f t="shared" si="11"/>
        <v>0</v>
      </c>
      <c r="AA18" s="260" t="e">
        <f t="shared" si="12"/>
        <v>#DIV/0!</v>
      </c>
    </row>
    <row r="19" spans="1:27" s="75" customFormat="1" ht="23.25" customHeight="1">
      <c r="A19" s="141"/>
      <c r="B19" s="138"/>
      <c r="C19" s="77" t="s">
        <v>184</v>
      </c>
      <c r="D19" s="296">
        <f t="shared" si="0"/>
        <v>0</v>
      </c>
      <c r="E19" s="297">
        <f t="shared" si="0"/>
        <v>0</v>
      </c>
      <c r="F19" s="302">
        <f t="shared" si="1"/>
        <v>0</v>
      </c>
      <c r="G19" s="291" t="e">
        <f t="shared" si="2"/>
        <v>#DIV/0!</v>
      </c>
      <c r="H19" s="298">
        <v>0</v>
      </c>
      <c r="I19" s="299">
        <v>0</v>
      </c>
      <c r="J19" s="158">
        <f t="shared" si="3"/>
        <v>0</v>
      </c>
      <c r="K19" s="292" t="e">
        <f t="shared" si="4"/>
        <v>#DIV/0!</v>
      </c>
      <c r="L19" s="300">
        <v>0</v>
      </c>
      <c r="M19" s="301">
        <v>0</v>
      </c>
      <c r="N19" s="158">
        <f t="shared" si="5"/>
        <v>0</v>
      </c>
      <c r="O19" s="292" t="e">
        <f t="shared" si="6"/>
        <v>#DIV/0!</v>
      </c>
      <c r="P19" s="300">
        <v>0</v>
      </c>
      <c r="Q19" s="301">
        <v>0</v>
      </c>
      <c r="R19" s="158">
        <f t="shared" si="7"/>
        <v>0</v>
      </c>
      <c r="S19" s="292" t="e">
        <f t="shared" si="8"/>
        <v>#DIV/0!</v>
      </c>
      <c r="T19" s="300">
        <v>0</v>
      </c>
      <c r="U19" s="301">
        <v>0</v>
      </c>
      <c r="V19" s="158">
        <f t="shared" si="9"/>
        <v>0</v>
      </c>
      <c r="W19" s="292" t="e">
        <f t="shared" si="10"/>
        <v>#DIV/0!</v>
      </c>
      <c r="X19" s="301">
        <v>0</v>
      </c>
      <c r="Y19" s="301">
        <v>0</v>
      </c>
      <c r="Z19" s="295">
        <f t="shared" si="11"/>
        <v>0</v>
      </c>
      <c r="AA19" s="260" t="e">
        <f t="shared" si="12"/>
        <v>#DIV/0!</v>
      </c>
    </row>
    <row r="20" spans="1:27" s="75" customFormat="1" ht="23.25" customHeight="1">
      <c r="A20" s="141"/>
      <c r="B20" s="138"/>
      <c r="C20" s="77" t="s">
        <v>185</v>
      </c>
      <c r="D20" s="296">
        <f t="shared" si="0"/>
        <v>0</v>
      </c>
      <c r="E20" s="297">
        <f t="shared" si="0"/>
        <v>0</v>
      </c>
      <c r="F20" s="302">
        <f t="shared" si="1"/>
        <v>0</v>
      </c>
      <c r="G20" s="291" t="e">
        <f t="shared" si="2"/>
        <v>#DIV/0!</v>
      </c>
      <c r="H20" s="298">
        <v>0</v>
      </c>
      <c r="I20" s="299">
        <v>0</v>
      </c>
      <c r="J20" s="158">
        <f t="shared" si="3"/>
        <v>0</v>
      </c>
      <c r="K20" s="292" t="e">
        <f t="shared" si="4"/>
        <v>#DIV/0!</v>
      </c>
      <c r="L20" s="300">
        <v>0</v>
      </c>
      <c r="M20" s="301">
        <v>0</v>
      </c>
      <c r="N20" s="158">
        <f t="shared" si="5"/>
        <v>0</v>
      </c>
      <c r="O20" s="292" t="e">
        <f t="shared" si="6"/>
        <v>#DIV/0!</v>
      </c>
      <c r="P20" s="300">
        <v>0</v>
      </c>
      <c r="Q20" s="301">
        <v>0</v>
      </c>
      <c r="R20" s="158">
        <f t="shared" si="7"/>
        <v>0</v>
      </c>
      <c r="S20" s="292" t="e">
        <f t="shared" si="8"/>
        <v>#DIV/0!</v>
      </c>
      <c r="T20" s="300">
        <v>0</v>
      </c>
      <c r="U20" s="301">
        <v>0</v>
      </c>
      <c r="V20" s="158">
        <f t="shared" si="9"/>
        <v>0</v>
      </c>
      <c r="W20" s="292" t="e">
        <f t="shared" si="10"/>
        <v>#DIV/0!</v>
      </c>
      <c r="X20" s="301">
        <v>0</v>
      </c>
      <c r="Y20" s="301">
        <v>0</v>
      </c>
      <c r="Z20" s="295">
        <f t="shared" si="11"/>
        <v>0</v>
      </c>
      <c r="AA20" s="260" t="e">
        <f t="shared" si="12"/>
        <v>#DIV/0!</v>
      </c>
    </row>
    <row r="21" spans="1:27" s="75" customFormat="1" ht="23.25" customHeight="1">
      <c r="A21" s="141"/>
      <c r="B21" s="138"/>
      <c r="C21" s="77" t="s">
        <v>186</v>
      </c>
      <c r="D21" s="296">
        <f t="shared" si="0"/>
        <v>0</v>
      </c>
      <c r="E21" s="297">
        <f t="shared" si="0"/>
        <v>0</v>
      </c>
      <c r="F21" s="302">
        <f t="shared" si="1"/>
        <v>0</v>
      </c>
      <c r="G21" s="291" t="e">
        <f t="shared" si="2"/>
        <v>#DIV/0!</v>
      </c>
      <c r="H21" s="298">
        <v>0</v>
      </c>
      <c r="I21" s="299">
        <v>0</v>
      </c>
      <c r="J21" s="158">
        <f t="shared" si="3"/>
        <v>0</v>
      </c>
      <c r="K21" s="292" t="e">
        <f t="shared" si="4"/>
        <v>#DIV/0!</v>
      </c>
      <c r="L21" s="300">
        <v>0</v>
      </c>
      <c r="M21" s="301">
        <v>0</v>
      </c>
      <c r="N21" s="158">
        <f t="shared" si="5"/>
        <v>0</v>
      </c>
      <c r="O21" s="292" t="e">
        <f t="shared" si="6"/>
        <v>#DIV/0!</v>
      </c>
      <c r="P21" s="300">
        <v>0</v>
      </c>
      <c r="Q21" s="301">
        <v>0</v>
      </c>
      <c r="R21" s="158">
        <f t="shared" si="7"/>
        <v>0</v>
      </c>
      <c r="S21" s="292" t="e">
        <f t="shared" si="8"/>
        <v>#DIV/0!</v>
      </c>
      <c r="T21" s="300">
        <v>0</v>
      </c>
      <c r="U21" s="301">
        <v>0</v>
      </c>
      <c r="V21" s="158">
        <f t="shared" si="9"/>
        <v>0</v>
      </c>
      <c r="W21" s="292" t="e">
        <f t="shared" si="10"/>
        <v>#DIV/0!</v>
      </c>
      <c r="X21" s="301">
        <v>0</v>
      </c>
      <c r="Y21" s="301">
        <v>0</v>
      </c>
      <c r="Z21" s="295">
        <f t="shared" si="11"/>
        <v>0</v>
      </c>
      <c r="AA21" s="260" t="e">
        <f t="shared" si="12"/>
        <v>#DIV/0!</v>
      </c>
    </row>
    <row r="22" spans="1:27" s="75" customFormat="1" ht="23.25" customHeight="1">
      <c r="A22" s="141"/>
      <c r="B22" s="138"/>
      <c r="C22" s="77" t="s">
        <v>346</v>
      </c>
      <c r="D22" s="296">
        <f>H22+L22+P22+T22+X22</f>
        <v>613815</v>
      </c>
      <c r="E22" s="297">
        <f>I22+M22+Q22+U22+Y22</f>
        <v>698058</v>
      </c>
      <c r="F22" s="302">
        <f>E22-D22</f>
        <v>84243</v>
      </c>
      <c r="G22" s="291">
        <f>F22/D22*100</f>
        <v>13.72449353632609</v>
      </c>
      <c r="H22" s="298">
        <v>2545</v>
      </c>
      <c r="I22" s="299">
        <v>2055</v>
      </c>
      <c r="J22" s="158">
        <f>I22-H22</f>
        <v>-490</v>
      </c>
      <c r="K22" s="292">
        <f>J22/H22*100</f>
        <v>-19.25343811394892</v>
      </c>
      <c r="L22" s="300">
        <v>1868</v>
      </c>
      <c r="M22" s="301">
        <v>2116</v>
      </c>
      <c r="N22" s="158">
        <f>M22-L22</f>
        <v>248</v>
      </c>
      <c r="O22" s="292">
        <f>N22/L22*100</f>
        <v>13.276231263383298</v>
      </c>
      <c r="P22" s="300">
        <v>609402</v>
      </c>
      <c r="Q22" s="301">
        <v>693887</v>
      </c>
      <c r="R22" s="158">
        <f>Q22-P22</f>
        <v>84485</v>
      </c>
      <c r="S22" s="292">
        <f>R22/P22*100</f>
        <v>13.863590864486824</v>
      </c>
      <c r="T22" s="300">
        <v>0</v>
      </c>
      <c r="U22" s="301">
        <v>0</v>
      </c>
      <c r="V22" s="158">
        <f>U22-T22</f>
        <v>0</v>
      </c>
      <c r="W22" s="292" t="e">
        <f>V22/T22*100</f>
        <v>#DIV/0!</v>
      </c>
      <c r="X22" s="301">
        <v>0</v>
      </c>
      <c r="Y22" s="301">
        <v>0</v>
      </c>
      <c r="Z22" s="295">
        <f>Y22-X22</f>
        <v>0</v>
      </c>
      <c r="AA22" s="260" t="e">
        <f>Z22/X22*100</f>
        <v>#DIV/0!</v>
      </c>
    </row>
    <row r="23" spans="1:27" s="75" customFormat="1" ht="23.25" customHeight="1">
      <c r="A23" s="141"/>
      <c r="B23" s="138"/>
      <c r="C23" s="77" t="s">
        <v>345</v>
      </c>
      <c r="D23" s="296">
        <f>H23+L23+P23+T23+X23</f>
        <v>0</v>
      </c>
      <c r="E23" s="297">
        <f>I23+M23+Q23+U23+Y23</f>
        <v>0</v>
      </c>
      <c r="F23" s="302">
        <f>E23-D23</f>
        <v>0</v>
      </c>
      <c r="G23" s="291" t="e">
        <f>F23/D23*100</f>
        <v>#DIV/0!</v>
      </c>
      <c r="H23" s="298">
        <v>0</v>
      </c>
      <c r="I23" s="299">
        <v>0</v>
      </c>
      <c r="J23" s="158">
        <f>I23-H23</f>
        <v>0</v>
      </c>
      <c r="K23" s="292" t="e">
        <f>J23/H23*100</f>
        <v>#DIV/0!</v>
      </c>
      <c r="L23" s="300">
        <v>0</v>
      </c>
      <c r="M23" s="301">
        <v>0</v>
      </c>
      <c r="N23" s="158">
        <f>M23-L23</f>
        <v>0</v>
      </c>
      <c r="O23" s="292" t="e">
        <f>N23/L23*100</f>
        <v>#DIV/0!</v>
      </c>
      <c r="P23" s="300">
        <v>0</v>
      </c>
      <c r="Q23" s="301"/>
      <c r="R23" s="158">
        <f>Q23-P23</f>
        <v>0</v>
      </c>
      <c r="S23" s="292" t="e">
        <f>R23/P23*100</f>
        <v>#DIV/0!</v>
      </c>
      <c r="T23" s="300">
        <v>0</v>
      </c>
      <c r="U23" s="301">
        <v>0</v>
      </c>
      <c r="V23" s="158">
        <f>U23-T23</f>
        <v>0</v>
      </c>
      <c r="W23" s="292" t="e">
        <f>V23/T23*100</f>
        <v>#DIV/0!</v>
      </c>
      <c r="X23" s="301">
        <v>0</v>
      </c>
      <c r="Y23" s="301">
        <v>0</v>
      </c>
      <c r="Z23" s="295">
        <f>Y23-X23</f>
        <v>0</v>
      </c>
      <c r="AA23" s="260" t="e">
        <f>Z23/X23*100</f>
        <v>#DIV/0!</v>
      </c>
    </row>
    <row r="24" spans="1:27" s="75" customFormat="1" ht="23.25" customHeight="1">
      <c r="A24" s="141"/>
      <c r="B24" s="138"/>
      <c r="C24" s="77"/>
      <c r="D24" s="289"/>
      <c r="E24" s="290"/>
      <c r="F24" s="302"/>
      <c r="G24" s="291" t="s">
        <v>296</v>
      </c>
      <c r="H24" s="289"/>
      <c r="I24" s="290"/>
      <c r="J24" s="158"/>
      <c r="K24" s="292"/>
      <c r="L24" s="289"/>
      <c r="M24" s="290"/>
      <c r="N24" s="261"/>
      <c r="O24" s="292"/>
      <c r="P24" s="289"/>
      <c r="Q24" s="290"/>
      <c r="R24" s="158"/>
      <c r="S24" s="292"/>
      <c r="T24" s="289"/>
      <c r="U24" s="290"/>
      <c r="V24" s="158"/>
      <c r="W24" s="292"/>
      <c r="X24" s="290"/>
      <c r="Y24" s="290"/>
      <c r="Z24" s="295"/>
      <c r="AA24" s="260"/>
    </row>
    <row r="25" spans="1:27" s="75" customFormat="1" ht="23.25" customHeight="1">
      <c r="A25" s="141"/>
      <c r="B25" s="137" t="s">
        <v>294</v>
      </c>
      <c r="C25" s="76" t="s">
        <v>136</v>
      </c>
      <c r="D25" s="284">
        <f>SUM(D26:D35)</f>
        <v>20441561</v>
      </c>
      <c r="E25" s="285">
        <f>SUM(E26:E35)</f>
        <v>20932474</v>
      </c>
      <c r="F25" s="259">
        <f aca="true" t="shared" si="13" ref="F25:F37">E25-D25</f>
        <v>490913</v>
      </c>
      <c r="G25" s="286">
        <f aca="true" t="shared" si="14" ref="G25:G35">F25/D25*100</f>
        <v>2.401543600315064</v>
      </c>
      <c r="H25" s="284">
        <f>SUM(H26:H35)</f>
        <v>470661</v>
      </c>
      <c r="I25" s="285">
        <f>SUM(I26:I35)</f>
        <v>1173357</v>
      </c>
      <c r="J25" s="259">
        <f aca="true" t="shared" si="15" ref="J25:J35">I25-H25</f>
        <v>702696</v>
      </c>
      <c r="K25" s="286">
        <f aca="true" t="shared" si="16" ref="K25:K35">J25/H25*100</f>
        <v>149.29981451618045</v>
      </c>
      <c r="L25" s="284">
        <f>SUM(L26:L35)</f>
        <v>514470</v>
      </c>
      <c r="M25" s="285">
        <f>SUM(M26:M35)</f>
        <v>49558</v>
      </c>
      <c r="N25" s="259">
        <f>M25-L25</f>
        <v>-464912</v>
      </c>
      <c r="O25" s="286">
        <f>N25/L25*100</f>
        <v>-90.36717398487764</v>
      </c>
      <c r="P25" s="284">
        <f>SUM(P26:P35)</f>
        <v>17194211</v>
      </c>
      <c r="Q25" s="285">
        <f>SUM(Q26:Q35)</f>
        <v>15761915</v>
      </c>
      <c r="R25" s="259">
        <f aca="true" t="shared" si="17" ref="R25:R35">Q25-P25</f>
        <v>-1432296</v>
      </c>
      <c r="S25" s="286">
        <f aca="true" t="shared" si="18" ref="S25:S35">R25/P25*100</f>
        <v>-8.330105987416346</v>
      </c>
      <c r="T25" s="284">
        <f>SUM(T26:T35)</f>
        <v>2199100</v>
      </c>
      <c r="U25" s="285">
        <f>SUM(U26:U35)</f>
        <v>3920117</v>
      </c>
      <c r="V25" s="259">
        <f>U25-T25</f>
        <v>1721017</v>
      </c>
      <c r="W25" s="286">
        <f>V25/T25*100</f>
        <v>78.26006093401845</v>
      </c>
      <c r="X25" s="285">
        <f>SUM(X26:X35)</f>
        <v>41188</v>
      </c>
      <c r="Y25" s="285">
        <f>SUM(Y26:Y35)</f>
        <v>5459</v>
      </c>
      <c r="Z25" s="287">
        <f aca="true" t="shared" si="19" ref="Z25:Z35">Y25-X25</f>
        <v>-35729</v>
      </c>
      <c r="AA25" s="288">
        <f aca="true" t="shared" si="20" ref="AA25:AA35">Z25/X25*100</f>
        <v>-86.74613965232592</v>
      </c>
    </row>
    <row r="26" spans="1:27" s="75" customFormat="1" ht="23.25" customHeight="1">
      <c r="A26" s="141"/>
      <c r="B26" s="138"/>
      <c r="C26" s="77" t="s">
        <v>188</v>
      </c>
      <c r="D26" s="296">
        <f aca="true" t="shared" si="21" ref="D26:D35">H26+L26+P26+T26+X26+D63</f>
        <v>5273482</v>
      </c>
      <c r="E26" s="297">
        <f aca="true" t="shared" si="22" ref="E26:E35">I26+M26+Q26+U26+Y26+E63</f>
        <v>6191300</v>
      </c>
      <c r="F26" s="158">
        <f t="shared" si="13"/>
        <v>917818</v>
      </c>
      <c r="G26" s="291">
        <f t="shared" si="14"/>
        <v>17.404401873373228</v>
      </c>
      <c r="H26" s="300">
        <v>10268</v>
      </c>
      <c r="I26" s="301">
        <v>6380</v>
      </c>
      <c r="J26" s="158">
        <f t="shared" si="15"/>
        <v>-3888</v>
      </c>
      <c r="K26" s="292">
        <f t="shared" si="16"/>
        <v>-37.865212310089596</v>
      </c>
      <c r="L26" s="300">
        <v>1165</v>
      </c>
      <c r="M26" s="301">
        <v>2025</v>
      </c>
      <c r="N26" s="158">
        <f aca="true" t="shared" si="23" ref="N26:N35">M26-L26</f>
        <v>860</v>
      </c>
      <c r="O26" s="292">
        <f aca="true" t="shared" si="24" ref="O26:O35">N26/L26*100</f>
        <v>73.8197424892704</v>
      </c>
      <c r="P26" s="300">
        <v>4765827</v>
      </c>
      <c r="Q26" s="301">
        <v>4850647</v>
      </c>
      <c r="R26" s="158">
        <f t="shared" si="17"/>
        <v>84820</v>
      </c>
      <c r="S26" s="292">
        <f t="shared" si="18"/>
        <v>1.7797540699651917</v>
      </c>
      <c r="T26" s="300">
        <v>471000</v>
      </c>
      <c r="U26" s="301">
        <v>1309800</v>
      </c>
      <c r="V26" s="158">
        <f aca="true" t="shared" si="25" ref="V26:V35">U26-T26</f>
        <v>838800</v>
      </c>
      <c r="W26" s="292">
        <f aca="true" t="shared" si="26" ref="W26:W35">V26/T26*100</f>
        <v>178.0891719745223</v>
      </c>
      <c r="X26" s="301">
        <v>20128</v>
      </c>
      <c r="Y26" s="301">
        <v>500</v>
      </c>
      <c r="Z26" s="295">
        <f t="shared" si="19"/>
        <v>-19628</v>
      </c>
      <c r="AA26" s="260">
        <f t="shared" si="20"/>
        <v>-97.51589825119237</v>
      </c>
    </row>
    <row r="27" spans="1:27" s="75" customFormat="1" ht="23.25" customHeight="1">
      <c r="A27" s="141"/>
      <c r="B27" s="138"/>
      <c r="C27" s="77" t="s">
        <v>189</v>
      </c>
      <c r="D27" s="296">
        <f t="shared" si="21"/>
        <v>3063877</v>
      </c>
      <c r="E27" s="297">
        <f t="shared" si="22"/>
        <v>5454897</v>
      </c>
      <c r="F27" s="158">
        <f t="shared" si="13"/>
        <v>2391020</v>
      </c>
      <c r="G27" s="291">
        <f t="shared" si="14"/>
        <v>78.0390335512816</v>
      </c>
      <c r="H27" s="300">
        <v>54530</v>
      </c>
      <c r="I27" s="301">
        <v>615750</v>
      </c>
      <c r="J27" s="158">
        <f t="shared" si="15"/>
        <v>561220</v>
      </c>
      <c r="K27" s="292">
        <f t="shared" si="16"/>
        <v>1029.194938565927</v>
      </c>
      <c r="L27" s="300">
        <v>0</v>
      </c>
      <c r="M27" s="301">
        <v>0</v>
      </c>
      <c r="N27" s="158">
        <f>M27-L27</f>
        <v>0</v>
      </c>
      <c r="O27" s="292" t="e">
        <f t="shared" si="24"/>
        <v>#DIV/0!</v>
      </c>
      <c r="P27" s="300">
        <v>2378031</v>
      </c>
      <c r="Q27" s="301">
        <v>3167585</v>
      </c>
      <c r="R27" s="158">
        <f t="shared" si="17"/>
        <v>789554</v>
      </c>
      <c r="S27" s="292">
        <f t="shared" si="18"/>
        <v>33.20200619756429</v>
      </c>
      <c r="T27" s="300">
        <v>631156</v>
      </c>
      <c r="U27" s="301">
        <v>1671442</v>
      </c>
      <c r="V27" s="158">
        <f t="shared" si="25"/>
        <v>1040286</v>
      </c>
      <c r="W27" s="292">
        <f t="shared" si="26"/>
        <v>164.8223260176565</v>
      </c>
      <c r="X27" s="301">
        <v>120</v>
      </c>
      <c r="Y27" s="301">
        <v>120</v>
      </c>
      <c r="Z27" s="295">
        <f t="shared" si="19"/>
        <v>0</v>
      </c>
      <c r="AA27" s="260">
        <f t="shared" si="20"/>
        <v>0</v>
      </c>
    </row>
    <row r="28" spans="1:27" s="75" customFormat="1" ht="23.25" customHeight="1">
      <c r="A28" s="141"/>
      <c r="B28" s="138"/>
      <c r="C28" s="77" t="s">
        <v>190</v>
      </c>
      <c r="D28" s="296">
        <f t="shared" si="21"/>
        <v>1108580</v>
      </c>
      <c r="E28" s="297">
        <f t="shared" si="22"/>
        <v>1034614</v>
      </c>
      <c r="F28" s="158">
        <f t="shared" si="13"/>
        <v>-73966</v>
      </c>
      <c r="G28" s="291">
        <f t="shared" si="14"/>
        <v>-6.6721391329448485</v>
      </c>
      <c r="H28" s="300">
        <v>1453</v>
      </c>
      <c r="I28" s="301">
        <v>0</v>
      </c>
      <c r="J28" s="158">
        <f t="shared" si="15"/>
        <v>-1453</v>
      </c>
      <c r="K28" s="292">
        <f t="shared" si="16"/>
        <v>-100</v>
      </c>
      <c r="L28" s="300">
        <v>0</v>
      </c>
      <c r="M28" s="301">
        <v>3000</v>
      </c>
      <c r="N28" s="158">
        <f t="shared" si="23"/>
        <v>3000</v>
      </c>
      <c r="O28" s="292" t="e">
        <f t="shared" si="24"/>
        <v>#DIV/0!</v>
      </c>
      <c r="P28" s="300">
        <v>1086149</v>
      </c>
      <c r="Q28" s="301">
        <v>1016815</v>
      </c>
      <c r="R28" s="158">
        <f t="shared" si="17"/>
        <v>-69334</v>
      </c>
      <c r="S28" s="292">
        <f t="shared" si="18"/>
        <v>-6.3834704078353885</v>
      </c>
      <c r="T28" s="300">
        <v>20800</v>
      </c>
      <c r="U28" s="301">
        <v>14700</v>
      </c>
      <c r="V28" s="158">
        <f t="shared" si="25"/>
        <v>-6100</v>
      </c>
      <c r="W28" s="292">
        <f t="shared" si="26"/>
        <v>-29.326923076923077</v>
      </c>
      <c r="X28" s="301">
        <v>0</v>
      </c>
      <c r="Y28" s="301">
        <v>99</v>
      </c>
      <c r="Z28" s="295">
        <f t="shared" si="19"/>
        <v>99</v>
      </c>
      <c r="AA28" s="260" t="e">
        <f t="shared" si="20"/>
        <v>#DIV/0!</v>
      </c>
    </row>
    <row r="29" spans="1:27" s="75" customFormat="1" ht="23.25" customHeight="1">
      <c r="A29" s="141"/>
      <c r="B29" s="138"/>
      <c r="C29" s="77" t="s">
        <v>191</v>
      </c>
      <c r="D29" s="296">
        <f t="shared" si="21"/>
        <v>3958546</v>
      </c>
      <c r="E29" s="297">
        <f t="shared" si="22"/>
        <v>3423158</v>
      </c>
      <c r="F29" s="158">
        <f t="shared" si="13"/>
        <v>-535388</v>
      </c>
      <c r="G29" s="291">
        <f t="shared" si="14"/>
        <v>-13.52486493778271</v>
      </c>
      <c r="H29" s="300">
        <v>17719</v>
      </c>
      <c r="I29" s="301">
        <v>17625</v>
      </c>
      <c r="J29" s="158">
        <f t="shared" si="15"/>
        <v>-94</v>
      </c>
      <c r="K29" s="292">
        <f t="shared" si="16"/>
        <v>-0.5305039787798408</v>
      </c>
      <c r="L29" s="300">
        <v>14287</v>
      </c>
      <c r="M29" s="301">
        <v>0</v>
      </c>
      <c r="N29" s="158">
        <f t="shared" si="23"/>
        <v>-14287</v>
      </c>
      <c r="O29" s="292">
        <f t="shared" si="24"/>
        <v>-100</v>
      </c>
      <c r="P29" s="300">
        <v>3106540</v>
      </c>
      <c r="Q29" s="301">
        <v>2794333</v>
      </c>
      <c r="R29" s="158">
        <f t="shared" si="17"/>
        <v>-312207</v>
      </c>
      <c r="S29" s="292">
        <f t="shared" si="18"/>
        <v>-10.049991308658507</v>
      </c>
      <c r="T29" s="300">
        <v>819700</v>
      </c>
      <c r="U29" s="301">
        <v>611200</v>
      </c>
      <c r="V29" s="158">
        <f t="shared" si="25"/>
        <v>-208500</v>
      </c>
      <c r="W29" s="292">
        <f t="shared" si="26"/>
        <v>-25.436135171404175</v>
      </c>
      <c r="X29" s="301">
        <v>0</v>
      </c>
      <c r="Y29" s="301">
        <v>0</v>
      </c>
      <c r="Z29" s="295">
        <f t="shared" si="19"/>
        <v>0</v>
      </c>
      <c r="AA29" s="260" t="e">
        <f t="shared" si="20"/>
        <v>#DIV/0!</v>
      </c>
    </row>
    <row r="30" spans="1:27" s="75" customFormat="1" ht="23.25" customHeight="1">
      <c r="A30" s="141"/>
      <c r="B30" s="138"/>
      <c r="C30" s="77" t="s">
        <v>192</v>
      </c>
      <c r="D30" s="296">
        <f t="shared" si="21"/>
        <v>324979</v>
      </c>
      <c r="E30" s="297">
        <f t="shared" si="22"/>
        <v>274135</v>
      </c>
      <c r="F30" s="158">
        <f t="shared" si="13"/>
        <v>-50844</v>
      </c>
      <c r="G30" s="291">
        <f t="shared" si="14"/>
        <v>-15.645318620587792</v>
      </c>
      <c r="H30" s="300">
        <v>0</v>
      </c>
      <c r="I30" s="301">
        <v>0</v>
      </c>
      <c r="J30" s="158">
        <f t="shared" si="15"/>
        <v>0</v>
      </c>
      <c r="K30" s="292" t="e">
        <f t="shared" si="16"/>
        <v>#DIV/0!</v>
      </c>
      <c r="L30" s="300">
        <v>0</v>
      </c>
      <c r="M30" s="301">
        <v>0</v>
      </c>
      <c r="N30" s="158">
        <f t="shared" si="23"/>
        <v>0</v>
      </c>
      <c r="O30" s="292" t="e">
        <f t="shared" si="24"/>
        <v>#DIV/0!</v>
      </c>
      <c r="P30" s="300">
        <v>285479</v>
      </c>
      <c r="Q30" s="301">
        <v>274135</v>
      </c>
      <c r="R30" s="158">
        <f t="shared" si="17"/>
        <v>-11344</v>
      </c>
      <c r="S30" s="292">
        <f t="shared" si="18"/>
        <v>-3.9736723191548236</v>
      </c>
      <c r="T30" s="300">
        <v>39500</v>
      </c>
      <c r="U30" s="301">
        <v>0</v>
      </c>
      <c r="V30" s="158">
        <f t="shared" si="25"/>
        <v>-39500</v>
      </c>
      <c r="W30" s="292">
        <f t="shared" si="26"/>
        <v>-100</v>
      </c>
      <c r="X30" s="301">
        <v>0</v>
      </c>
      <c r="Y30" s="301">
        <v>0</v>
      </c>
      <c r="Z30" s="295">
        <f t="shared" si="19"/>
        <v>0</v>
      </c>
      <c r="AA30" s="260" t="e">
        <f t="shared" si="20"/>
        <v>#DIV/0!</v>
      </c>
    </row>
    <row r="31" spans="1:27" s="75" customFormat="1" ht="23.25" customHeight="1">
      <c r="A31" s="141"/>
      <c r="B31" s="138"/>
      <c r="C31" s="77" t="s">
        <v>193</v>
      </c>
      <c r="D31" s="296">
        <f t="shared" si="21"/>
        <v>0</v>
      </c>
      <c r="E31" s="297">
        <f t="shared" si="22"/>
        <v>1816</v>
      </c>
      <c r="F31" s="158">
        <f t="shared" si="13"/>
        <v>1816</v>
      </c>
      <c r="G31" s="291" t="e">
        <f t="shared" si="14"/>
        <v>#DIV/0!</v>
      </c>
      <c r="H31" s="300">
        <v>0</v>
      </c>
      <c r="I31" s="301">
        <v>0</v>
      </c>
      <c r="J31" s="158">
        <f t="shared" si="15"/>
        <v>0</v>
      </c>
      <c r="K31" s="292" t="e">
        <f t="shared" si="16"/>
        <v>#DIV/0!</v>
      </c>
      <c r="L31" s="300">
        <v>0</v>
      </c>
      <c r="M31" s="301">
        <v>0</v>
      </c>
      <c r="N31" s="158">
        <f t="shared" si="23"/>
        <v>0</v>
      </c>
      <c r="O31" s="292" t="e">
        <f t="shared" si="24"/>
        <v>#DIV/0!</v>
      </c>
      <c r="P31" s="300">
        <v>0</v>
      </c>
      <c r="Q31" s="301">
        <v>1816</v>
      </c>
      <c r="R31" s="158">
        <f t="shared" si="17"/>
        <v>1816</v>
      </c>
      <c r="S31" s="292" t="e">
        <f t="shared" si="18"/>
        <v>#DIV/0!</v>
      </c>
      <c r="T31" s="300">
        <v>0</v>
      </c>
      <c r="U31" s="301">
        <v>0</v>
      </c>
      <c r="V31" s="158">
        <f t="shared" si="25"/>
        <v>0</v>
      </c>
      <c r="W31" s="292" t="e">
        <f t="shared" si="26"/>
        <v>#DIV/0!</v>
      </c>
      <c r="X31" s="301">
        <v>0</v>
      </c>
      <c r="Y31" s="301">
        <v>0</v>
      </c>
      <c r="Z31" s="295">
        <f t="shared" si="19"/>
        <v>0</v>
      </c>
      <c r="AA31" s="260" t="e">
        <f t="shared" si="20"/>
        <v>#DIV/0!</v>
      </c>
    </row>
    <row r="32" spans="1:27" s="75" customFormat="1" ht="23.25" customHeight="1">
      <c r="A32" s="141"/>
      <c r="B32" s="138"/>
      <c r="C32" s="77" t="s">
        <v>194</v>
      </c>
      <c r="D32" s="296">
        <f t="shared" si="21"/>
        <v>1241275</v>
      </c>
      <c r="E32" s="297">
        <f t="shared" si="22"/>
        <v>636341</v>
      </c>
      <c r="F32" s="158">
        <f t="shared" si="13"/>
        <v>-604934</v>
      </c>
      <c r="G32" s="291">
        <f t="shared" si="14"/>
        <v>-48.73488952891181</v>
      </c>
      <c r="H32" s="300">
        <v>0</v>
      </c>
      <c r="I32" s="301">
        <v>0</v>
      </c>
      <c r="J32" s="158">
        <f t="shared" si="15"/>
        <v>0</v>
      </c>
      <c r="K32" s="292" t="e">
        <f t="shared" si="16"/>
        <v>#DIV/0!</v>
      </c>
      <c r="L32" s="300">
        <v>0</v>
      </c>
      <c r="M32" s="301">
        <v>0</v>
      </c>
      <c r="N32" s="158">
        <f t="shared" si="23"/>
        <v>0</v>
      </c>
      <c r="O32" s="292" t="e">
        <f t="shared" si="24"/>
        <v>#DIV/0!</v>
      </c>
      <c r="P32" s="300">
        <v>1224956</v>
      </c>
      <c r="Q32" s="301">
        <v>568321</v>
      </c>
      <c r="R32" s="158">
        <f t="shared" si="17"/>
        <v>-656635</v>
      </c>
      <c r="S32" s="292">
        <f t="shared" si="18"/>
        <v>-53.60478253912794</v>
      </c>
      <c r="T32" s="300">
        <v>0</v>
      </c>
      <c r="U32" s="301">
        <v>67900</v>
      </c>
      <c r="V32" s="158">
        <f t="shared" si="25"/>
        <v>67900</v>
      </c>
      <c r="W32" s="292" t="e">
        <f t="shared" si="26"/>
        <v>#DIV/0!</v>
      </c>
      <c r="X32" s="301">
        <v>0</v>
      </c>
      <c r="Y32" s="301">
        <v>0</v>
      </c>
      <c r="Z32" s="295">
        <f t="shared" si="19"/>
        <v>0</v>
      </c>
      <c r="AA32" s="260" t="e">
        <f t="shared" si="20"/>
        <v>#DIV/0!</v>
      </c>
    </row>
    <row r="33" spans="1:27" s="75" customFormat="1" ht="23.25" customHeight="1">
      <c r="A33" s="141"/>
      <c r="B33" s="138"/>
      <c r="C33" s="77" t="s">
        <v>195</v>
      </c>
      <c r="D33" s="296">
        <f t="shared" si="21"/>
        <v>818405</v>
      </c>
      <c r="E33" s="297">
        <f t="shared" si="22"/>
        <v>1255082</v>
      </c>
      <c r="F33" s="158">
        <f t="shared" si="13"/>
        <v>436677</v>
      </c>
      <c r="G33" s="291">
        <f t="shared" si="14"/>
        <v>53.35707870797466</v>
      </c>
      <c r="H33" s="300">
        <v>27834</v>
      </c>
      <c r="I33" s="301">
        <v>323605</v>
      </c>
      <c r="J33" s="158">
        <f t="shared" si="15"/>
        <v>295771</v>
      </c>
      <c r="K33" s="292">
        <f t="shared" si="16"/>
        <v>1062.6248473090466</v>
      </c>
      <c r="L33" s="300">
        <v>0</v>
      </c>
      <c r="M33" s="301">
        <v>0</v>
      </c>
      <c r="N33" s="158">
        <f t="shared" si="23"/>
        <v>0</v>
      </c>
      <c r="O33" s="292" t="e">
        <f t="shared" si="24"/>
        <v>#DIV/0!</v>
      </c>
      <c r="P33" s="300">
        <v>586327</v>
      </c>
      <c r="Q33" s="301">
        <v>731519</v>
      </c>
      <c r="R33" s="158">
        <f t="shared" si="17"/>
        <v>145192</v>
      </c>
      <c r="S33" s="292">
        <f t="shared" si="18"/>
        <v>24.762973562534217</v>
      </c>
      <c r="T33" s="300">
        <v>200944</v>
      </c>
      <c r="U33" s="301">
        <v>199958</v>
      </c>
      <c r="V33" s="158">
        <f t="shared" si="25"/>
        <v>-986</v>
      </c>
      <c r="W33" s="292">
        <f t="shared" si="26"/>
        <v>-0.49068397165379407</v>
      </c>
      <c r="X33" s="301">
        <v>3300</v>
      </c>
      <c r="Y33" s="301">
        <v>0</v>
      </c>
      <c r="Z33" s="295">
        <f t="shared" si="19"/>
        <v>-3300</v>
      </c>
      <c r="AA33" s="260">
        <f t="shared" si="20"/>
        <v>-100</v>
      </c>
    </row>
    <row r="34" spans="1:27" s="75" customFormat="1" ht="23.25" customHeight="1">
      <c r="A34" s="141"/>
      <c r="B34" s="138"/>
      <c r="C34" s="385" t="s">
        <v>196</v>
      </c>
      <c r="D34" s="296">
        <f t="shared" si="21"/>
        <v>3673461</v>
      </c>
      <c r="E34" s="297">
        <f t="shared" si="22"/>
        <v>1867214</v>
      </c>
      <c r="F34" s="158">
        <f t="shared" si="13"/>
        <v>-1806247</v>
      </c>
      <c r="G34" s="291">
        <f t="shared" si="14"/>
        <v>-49.17016949410923</v>
      </c>
      <c r="H34" s="300">
        <v>29207</v>
      </c>
      <c r="I34" s="301">
        <v>38652</v>
      </c>
      <c r="J34" s="158">
        <f t="shared" si="15"/>
        <v>9445</v>
      </c>
      <c r="K34" s="292">
        <f t="shared" si="16"/>
        <v>32.33813811757456</v>
      </c>
      <c r="L34" s="300">
        <v>480956</v>
      </c>
      <c r="M34" s="301">
        <v>24117</v>
      </c>
      <c r="N34" s="158">
        <f t="shared" si="23"/>
        <v>-456839</v>
      </c>
      <c r="O34" s="292">
        <f t="shared" si="24"/>
        <v>-94.98561198945433</v>
      </c>
      <c r="P34" s="300">
        <v>3141458</v>
      </c>
      <c r="Q34" s="301">
        <v>1793138</v>
      </c>
      <c r="R34" s="158">
        <f t="shared" si="17"/>
        <v>-1348320</v>
      </c>
      <c r="S34" s="292">
        <f t="shared" si="18"/>
        <v>-42.92019820096274</v>
      </c>
      <c r="T34" s="300">
        <v>4200</v>
      </c>
      <c r="U34" s="301">
        <v>6817</v>
      </c>
      <c r="V34" s="158">
        <f t="shared" si="25"/>
        <v>2617</v>
      </c>
      <c r="W34" s="292">
        <f t="shared" si="26"/>
        <v>62.30952380952382</v>
      </c>
      <c r="X34" s="301">
        <v>17640</v>
      </c>
      <c r="Y34" s="301">
        <v>4490</v>
      </c>
      <c r="Z34" s="295">
        <f t="shared" si="19"/>
        <v>-13150</v>
      </c>
      <c r="AA34" s="260">
        <f t="shared" si="20"/>
        <v>-74.54648526077098</v>
      </c>
    </row>
    <row r="35" spans="1:27" s="75" customFormat="1" ht="23.25" customHeight="1">
      <c r="A35" s="141"/>
      <c r="B35" s="138"/>
      <c r="C35" s="77" t="s">
        <v>197</v>
      </c>
      <c r="D35" s="296">
        <f t="shared" si="21"/>
        <v>978956</v>
      </c>
      <c r="E35" s="297">
        <f t="shared" si="22"/>
        <v>793917</v>
      </c>
      <c r="F35" s="158">
        <f t="shared" si="13"/>
        <v>-185039</v>
      </c>
      <c r="G35" s="291">
        <f t="shared" si="14"/>
        <v>-18.90166667347664</v>
      </c>
      <c r="H35" s="300">
        <v>329650</v>
      </c>
      <c r="I35" s="301">
        <v>171345</v>
      </c>
      <c r="J35" s="158">
        <f t="shared" si="15"/>
        <v>-158305</v>
      </c>
      <c r="K35" s="292">
        <f t="shared" si="16"/>
        <v>-48.0221446989231</v>
      </c>
      <c r="L35" s="300">
        <v>18062</v>
      </c>
      <c r="M35" s="301">
        <v>20416</v>
      </c>
      <c r="N35" s="158">
        <f t="shared" si="23"/>
        <v>2354</v>
      </c>
      <c r="O35" s="292">
        <f t="shared" si="24"/>
        <v>13.032886723507916</v>
      </c>
      <c r="P35" s="300">
        <v>619444</v>
      </c>
      <c r="Q35" s="301">
        <v>563606</v>
      </c>
      <c r="R35" s="158">
        <f t="shared" si="17"/>
        <v>-55838</v>
      </c>
      <c r="S35" s="292">
        <f t="shared" si="18"/>
        <v>-9.014212745623494</v>
      </c>
      <c r="T35" s="300">
        <v>11800</v>
      </c>
      <c r="U35" s="301">
        <v>38300</v>
      </c>
      <c r="V35" s="158">
        <f t="shared" si="25"/>
        <v>26500</v>
      </c>
      <c r="W35" s="292">
        <f t="shared" si="26"/>
        <v>224.57627118644066</v>
      </c>
      <c r="X35" s="301">
        <v>0</v>
      </c>
      <c r="Y35" s="301">
        <v>250</v>
      </c>
      <c r="Z35" s="295">
        <f t="shared" si="19"/>
        <v>250</v>
      </c>
      <c r="AA35" s="260" t="e">
        <f t="shared" si="20"/>
        <v>#DIV/0!</v>
      </c>
    </row>
    <row r="36" spans="1:27" s="75" customFormat="1" ht="23.25" customHeight="1">
      <c r="A36" s="141"/>
      <c r="B36" s="138"/>
      <c r="C36" s="77"/>
      <c r="D36" s="303"/>
      <c r="E36" s="304"/>
      <c r="F36" s="158"/>
      <c r="G36" s="291"/>
      <c r="H36" s="289"/>
      <c r="I36" s="290"/>
      <c r="J36" s="261"/>
      <c r="K36" s="291"/>
      <c r="L36" s="289"/>
      <c r="M36" s="290"/>
      <c r="N36" s="158"/>
      <c r="O36" s="292"/>
      <c r="P36" s="289"/>
      <c r="Q36" s="290"/>
      <c r="R36" s="158"/>
      <c r="S36" s="292"/>
      <c r="T36" s="289"/>
      <c r="U36" s="290"/>
      <c r="V36" s="158"/>
      <c r="W36" s="292"/>
      <c r="X36" s="290"/>
      <c r="Y36" s="290"/>
      <c r="Z36" s="295"/>
      <c r="AA36" s="260"/>
    </row>
    <row r="37" spans="1:27" s="75" customFormat="1" ht="23.25" customHeight="1">
      <c r="A37" s="141"/>
      <c r="B37" s="137" t="s">
        <v>295</v>
      </c>
      <c r="C37" s="76" t="s">
        <v>136</v>
      </c>
      <c r="D37" s="284">
        <f>H37+L37+P37+T37+X37</f>
        <v>6843838</v>
      </c>
      <c r="E37" s="285">
        <f>I37+M37+Q37+U37+Y37</f>
        <v>7097813</v>
      </c>
      <c r="F37" s="259">
        <f t="shared" si="13"/>
        <v>253975</v>
      </c>
      <c r="G37" s="286">
        <f>F37/D37*100</f>
        <v>3.71100251057959</v>
      </c>
      <c r="H37" s="284">
        <v>2212</v>
      </c>
      <c r="I37" s="285">
        <v>4655</v>
      </c>
      <c r="J37" s="259">
        <f>I37-H37</f>
        <v>2443</v>
      </c>
      <c r="K37" s="286">
        <f>J37/H37*100</f>
        <v>110.44303797468353</v>
      </c>
      <c r="L37" s="284">
        <v>4757</v>
      </c>
      <c r="M37" s="285">
        <v>4544</v>
      </c>
      <c r="N37" s="259">
        <f>M37-L37</f>
        <v>-213</v>
      </c>
      <c r="O37" s="286">
        <f>N37/L37*100</f>
        <v>-4.477611940298507</v>
      </c>
      <c r="P37" s="284">
        <v>6768769</v>
      </c>
      <c r="Q37" s="285">
        <v>7020964</v>
      </c>
      <c r="R37" s="259">
        <f>Q37-P37</f>
        <v>252195</v>
      </c>
      <c r="S37" s="286">
        <f>R37/P37*100</f>
        <v>3.725862117616955</v>
      </c>
      <c r="T37" s="284">
        <v>68100</v>
      </c>
      <c r="U37" s="285">
        <v>64500</v>
      </c>
      <c r="V37" s="259">
        <f>U37-T37</f>
        <v>-3600</v>
      </c>
      <c r="W37" s="286">
        <f>V37/T37*100</f>
        <v>-5.286343612334802</v>
      </c>
      <c r="X37" s="285">
        <v>0</v>
      </c>
      <c r="Y37" s="285">
        <v>3150</v>
      </c>
      <c r="Z37" s="287">
        <f>Y37-X37</f>
        <v>3150</v>
      </c>
      <c r="AA37" s="288" t="e">
        <f>Z37/X37*100</f>
        <v>#DIV/0!</v>
      </c>
    </row>
    <row r="38" spans="1:27" s="75" customFormat="1" ht="23.25" customHeight="1" thickBot="1">
      <c r="A38" s="136"/>
      <c r="B38" s="139"/>
      <c r="C38" s="79"/>
      <c r="D38" s="305"/>
      <c r="E38" s="306"/>
      <c r="F38" s="159"/>
      <c r="G38" s="307"/>
      <c r="H38" s="305"/>
      <c r="I38" s="306"/>
      <c r="J38" s="159"/>
      <c r="K38" s="307"/>
      <c r="L38" s="305"/>
      <c r="M38" s="306"/>
      <c r="N38" s="159"/>
      <c r="O38" s="307"/>
      <c r="P38" s="305"/>
      <c r="Q38" s="306"/>
      <c r="R38" s="159"/>
      <c r="S38" s="307"/>
      <c r="T38" s="305"/>
      <c r="U38" s="306"/>
      <c r="V38" s="159"/>
      <c r="W38" s="307"/>
      <c r="X38" s="306"/>
      <c r="Y38" s="306"/>
      <c r="Z38" s="159"/>
      <c r="AA38" s="308"/>
    </row>
    <row r="39" spans="1:28" ht="13.5">
      <c r="A39" s="142"/>
      <c r="B39" s="80"/>
      <c r="C39" s="80"/>
      <c r="D39" s="80"/>
      <c r="E39" s="80"/>
      <c r="F39" s="80"/>
      <c r="G39" s="80"/>
      <c r="H39" s="80"/>
      <c r="I39" s="80"/>
      <c r="J39" s="80"/>
      <c r="K39" s="80"/>
      <c r="L39" s="80"/>
      <c r="M39" s="80"/>
      <c r="N39" s="80"/>
      <c r="O39" s="80"/>
      <c r="AA39" s="73"/>
      <c r="AB39" s="73"/>
    </row>
    <row r="40" spans="1:28" ht="14.25" thickBot="1">
      <c r="A40" s="135"/>
      <c r="B40" s="73"/>
      <c r="C40" s="73"/>
      <c r="AA40" s="73"/>
      <c r="AB40" s="73"/>
    </row>
    <row r="41" spans="1:23" s="66" customFormat="1" ht="23.25" customHeight="1">
      <c r="A41" s="748" t="s">
        <v>166</v>
      </c>
      <c r="B41" s="749"/>
      <c r="C41" s="750"/>
      <c r="D41" s="89" t="s">
        <v>208</v>
      </c>
      <c r="E41" s="88"/>
      <c r="F41" s="88"/>
      <c r="G41" s="88"/>
      <c r="H41" s="81" t="s">
        <v>199</v>
      </c>
      <c r="I41" s="82"/>
      <c r="J41" s="82"/>
      <c r="K41" s="82"/>
      <c r="L41" s="93"/>
      <c r="M41" s="82"/>
      <c r="N41" s="82"/>
      <c r="O41" s="82"/>
      <c r="P41" s="93"/>
      <c r="Q41" s="82"/>
      <c r="R41" s="82"/>
      <c r="S41" s="82"/>
      <c r="T41" s="94" t="s">
        <v>209</v>
      </c>
      <c r="U41" s="95"/>
      <c r="V41" s="95"/>
      <c r="W41" s="147"/>
    </row>
    <row r="42" spans="1:23" s="66" customFormat="1" ht="23.25" customHeight="1">
      <c r="A42" s="751"/>
      <c r="B42" s="752"/>
      <c r="C42" s="753"/>
      <c r="D42" s="262" t="s">
        <v>288</v>
      </c>
      <c r="E42" s="263"/>
      <c r="F42" s="263"/>
      <c r="G42" s="263"/>
      <c r="H42" s="91" t="s">
        <v>299</v>
      </c>
      <c r="I42" s="92"/>
      <c r="J42" s="92"/>
      <c r="K42" s="92"/>
      <c r="L42" s="91" t="s">
        <v>210</v>
      </c>
      <c r="M42" s="92"/>
      <c r="N42" s="92"/>
      <c r="O42" s="92"/>
      <c r="P42" s="91" t="s">
        <v>211</v>
      </c>
      <c r="Q42" s="92"/>
      <c r="R42" s="92"/>
      <c r="S42" s="92"/>
      <c r="T42" s="780" t="s">
        <v>175</v>
      </c>
      <c r="U42" s="768" t="s">
        <v>171</v>
      </c>
      <c r="V42" s="769" t="s">
        <v>174</v>
      </c>
      <c r="W42" s="771" t="s">
        <v>173</v>
      </c>
    </row>
    <row r="43" spans="1:23" s="66" customFormat="1" ht="23.25" customHeight="1">
      <c r="A43" s="754"/>
      <c r="B43" s="755"/>
      <c r="C43" s="756"/>
      <c r="D43" s="72" t="s">
        <v>175</v>
      </c>
      <c r="E43" s="69" t="s">
        <v>171</v>
      </c>
      <c r="F43" s="69" t="s">
        <v>174</v>
      </c>
      <c r="G43" s="70" t="s">
        <v>173</v>
      </c>
      <c r="H43" s="72" t="s">
        <v>175</v>
      </c>
      <c r="I43" s="71" t="s">
        <v>171</v>
      </c>
      <c r="J43" s="69" t="s">
        <v>174</v>
      </c>
      <c r="K43" s="70" t="s">
        <v>173</v>
      </c>
      <c r="L43" s="72" t="s">
        <v>175</v>
      </c>
      <c r="M43" s="71" t="s">
        <v>171</v>
      </c>
      <c r="N43" s="69" t="s">
        <v>174</v>
      </c>
      <c r="O43" s="70" t="s">
        <v>173</v>
      </c>
      <c r="P43" s="72" t="s">
        <v>175</v>
      </c>
      <c r="Q43" s="71" t="s">
        <v>171</v>
      </c>
      <c r="R43" s="69" t="s">
        <v>174</v>
      </c>
      <c r="S43" s="84" t="s">
        <v>173</v>
      </c>
      <c r="T43" s="781"/>
      <c r="U43" s="747"/>
      <c r="V43" s="770"/>
      <c r="W43" s="772"/>
    </row>
    <row r="44" spans="1:23" ht="23.25" customHeight="1">
      <c r="A44" s="135"/>
      <c r="B44" s="73"/>
      <c r="C44" s="74"/>
      <c r="D44" s="276"/>
      <c r="E44" s="377"/>
      <c r="F44" s="278"/>
      <c r="G44" s="279"/>
      <c r="H44" s="276"/>
      <c r="I44" s="277"/>
      <c r="J44" s="278"/>
      <c r="K44" s="279"/>
      <c r="L44" s="276"/>
      <c r="M44" s="277"/>
      <c r="N44" s="278"/>
      <c r="O44" s="279"/>
      <c r="P44" s="276"/>
      <c r="Q44" s="277"/>
      <c r="R44" s="278"/>
      <c r="S44" s="309"/>
      <c r="T44" s="378"/>
      <c r="U44" s="278"/>
      <c r="V44" s="278"/>
      <c r="W44" s="283"/>
    </row>
    <row r="45" spans="1:23" ht="23.25" customHeight="1">
      <c r="A45" s="140" t="s">
        <v>176</v>
      </c>
      <c r="B45" s="137"/>
      <c r="C45" s="76"/>
      <c r="D45" s="284">
        <f>D47+D62+D74</f>
        <v>21931</v>
      </c>
      <c r="E45" s="310">
        <f>E47+E62+E74</f>
        <v>22068</v>
      </c>
      <c r="F45" s="259">
        <f>E45-D45</f>
        <v>137</v>
      </c>
      <c r="G45" s="286">
        <f>F45/D45*100</f>
        <v>0.6246865168026994</v>
      </c>
      <c r="H45" s="284">
        <f>H47+H62+H74</f>
        <v>113361580</v>
      </c>
      <c r="I45" s="285">
        <f>I47+I62+I74</f>
        <v>111746666</v>
      </c>
      <c r="J45" s="259">
        <f>I45-H45</f>
        <v>-1614914</v>
      </c>
      <c r="K45" s="286">
        <f>J45/H45*100</f>
        <v>-1.4245690647572131</v>
      </c>
      <c r="L45" s="284">
        <f>L47+L62+L74</f>
        <v>17593204</v>
      </c>
      <c r="M45" s="285">
        <f>M47+M62+M74</f>
        <v>20015493</v>
      </c>
      <c r="N45" s="259">
        <f>M45-L45</f>
        <v>2422289</v>
      </c>
      <c r="O45" s="286">
        <f>N45/L45*100</f>
        <v>13.768322131659474</v>
      </c>
      <c r="P45" s="284">
        <f>P47+P62+P74</f>
        <v>7230916</v>
      </c>
      <c r="Q45" s="285">
        <f>Q47+Q62+Q74</f>
        <v>9058756</v>
      </c>
      <c r="R45" s="259">
        <f>Q45-P45</f>
        <v>1827840</v>
      </c>
      <c r="S45" s="267">
        <f>R45/P45*100</f>
        <v>25.27812520571391</v>
      </c>
      <c r="T45" s="285">
        <f>T47+T62+T74</f>
        <v>1073453</v>
      </c>
      <c r="U45" s="285">
        <f>U47+U62+U74</f>
        <v>1090927</v>
      </c>
      <c r="V45" s="259">
        <f>U45-T45</f>
        <v>17474</v>
      </c>
      <c r="W45" s="288">
        <f>V45/T45*100</f>
        <v>1.6278309343771922</v>
      </c>
    </row>
    <row r="46" spans="1:23" ht="23.25" customHeight="1">
      <c r="A46" s="141"/>
      <c r="B46" s="138"/>
      <c r="C46" s="77"/>
      <c r="D46" s="289"/>
      <c r="E46" s="379"/>
      <c r="F46" s="158"/>
      <c r="G46" s="292"/>
      <c r="H46" s="289"/>
      <c r="I46" s="290"/>
      <c r="J46" s="158"/>
      <c r="K46" s="292"/>
      <c r="L46" s="289"/>
      <c r="M46" s="290"/>
      <c r="N46" s="158"/>
      <c r="O46" s="292"/>
      <c r="P46" s="289"/>
      <c r="Q46" s="290"/>
      <c r="R46" s="158"/>
      <c r="S46" s="311"/>
      <c r="T46" s="380"/>
      <c r="U46" s="293"/>
      <c r="V46" s="158"/>
      <c r="W46" s="260"/>
    </row>
    <row r="47" spans="1:23" ht="23.25" customHeight="1">
      <c r="A47" s="141"/>
      <c r="B47" s="137" t="s">
        <v>177</v>
      </c>
      <c r="C47" s="76" t="s">
        <v>136</v>
      </c>
      <c r="D47" s="313"/>
      <c r="E47" s="314"/>
      <c r="F47" s="315"/>
      <c r="G47" s="316"/>
      <c r="H47" s="284">
        <f>SUM(H48:H60)</f>
        <v>92317161</v>
      </c>
      <c r="I47" s="285">
        <f>SUM(I48:I60)</f>
        <v>92783636</v>
      </c>
      <c r="J47" s="259">
        <f>I47-H47</f>
        <v>466475</v>
      </c>
      <c r="K47" s="286">
        <f>J47/H47*100</f>
        <v>0.5052960846575427</v>
      </c>
      <c r="L47" s="284">
        <f>SUM(L48:L60)</f>
        <v>12874081</v>
      </c>
      <c r="M47" s="285">
        <f>SUM(M48:M60)</f>
        <v>12454969</v>
      </c>
      <c r="N47" s="259">
        <f>M47-L47</f>
        <v>-419112</v>
      </c>
      <c r="O47" s="286">
        <f>N47/L47*100</f>
        <v>-3.2554712060612325</v>
      </c>
      <c r="P47" s="284">
        <f>SUM(P48:P60)</f>
        <v>5709059</v>
      </c>
      <c r="Q47" s="285">
        <f>SUM(Q48:Q60)</f>
        <v>7552023</v>
      </c>
      <c r="R47" s="259">
        <f>Q47-P47</f>
        <v>1842964</v>
      </c>
      <c r="S47" s="267">
        <f>R47/P47*100</f>
        <v>32.28139698678889</v>
      </c>
      <c r="T47" s="285">
        <f>SUM(T48:T60)</f>
        <v>295669</v>
      </c>
      <c r="U47" s="285">
        <f>SUM(U48:U60)</f>
        <v>292425</v>
      </c>
      <c r="V47" s="259">
        <f>U47-T47</f>
        <v>-3244</v>
      </c>
      <c r="W47" s="288">
        <f>V47/T47*100</f>
        <v>-1.0971728520744481</v>
      </c>
    </row>
    <row r="48" spans="1:24" ht="23.25" customHeight="1">
      <c r="A48" s="141"/>
      <c r="B48" s="138"/>
      <c r="C48" s="77" t="s">
        <v>178</v>
      </c>
      <c r="D48" s="313"/>
      <c r="E48" s="314"/>
      <c r="F48" s="315"/>
      <c r="G48" s="316"/>
      <c r="H48" s="300">
        <v>1837047</v>
      </c>
      <c r="I48" s="301">
        <v>1757534</v>
      </c>
      <c r="J48" s="158">
        <f aca="true" t="shared" si="27" ref="J48:J58">I48-H48</f>
        <v>-79513</v>
      </c>
      <c r="K48" s="292">
        <f aca="true" t="shared" si="28" ref="K48:K58">J48/H48*100</f>
        <v>-4.3283051549579294</v>
      </c>
      <c r="L48" s="301">
        <v>460120</v>
      </c>
      <c r="M48" s="301">
        <v>212529</v>
      </c>
      <c r="N48" s="158">
        <f aca="true" t="shared" si="29" ref="N48:N58">M48-L48</f>
        <v>-247591</v>
      </c>
      <c r="O48" s="292">
        <f aca="true" t="shared" si="30" ref="O48:O58">N48/L48*100</f>
        <v>-53.81009301921238</v>
      </c>
      <c r="P48" s="300">
        <v>73718</v>
      </c>
      <c r="Q48" s="301">
        <v>70874</v>
      </c>
      <c r="R48" s="158">
        <f aca="true" t="shared" si="31" ref="R48:R58">Q48-P48</f>
        <v>-2844</v>
      </c>
      <c r="S48" s="311">
        <f aca="true" t="shared" si="32" ref="S48:S58">R48/P48*100</f>
        <v>-3.8579451422990316</v>
      </c>
      <c r="T48" s="317">
        <v>128568</v>
      </c>
      <c r="U48" s="317">
        <v>127504</v>
      </c>
      <c r="V48" s="158">
        <f aca="true" t="shared" si="33" ref="V48:V58">U48-T48</f>
        <v>-1064</v>
      </c>
      <c r="W48" s="260">
        <f aca="true" t="shared" si="34" ref="W48:W58">V48/T48*100</f>
        <v>-0.8275776242922034</v>
      </c>
      <c r="X48" s="274"/>
    </row>
    <row r="49" spans="1:24" ht="23.25" customHeight="1">
      <c r="A49" s="141"/>
      <c r="B49" s="138"/>
      <c r="C49" s="77" t="s">
        <v>179</v>
      </c>
      <c r="D49" s="313"/>
      <c r="E49" s="314"/>
      <c r="F49" s="315"/>
      <c r="G49" s="316"/>
      <c r="H49" s="300">
        <v>57061353</v>
      </c>
      <c r="I49" s="301">
        <v>57244767</v>
      </c>
      <c r="J49" s="158">
        <f t="shared" si="27"/>
        <v>183414</v>
      </c>
      <c r="K49" s="292">
        <f t="shared" si="28"/>
        <v>0.32143296707317826</v>
      </c>
      <c r="L49" s="301">
        <v>5323777</v>
      </c>
      <c r="M49" s="301">
        <v>7200693</v>
      </c>
      <c r="N49" s="158">
        <f t="shared" si="29"/>
        <v>1876916</v>
      </c>
      <c r="O49" s="292">
        <f t="shared" si="30"/>
        <v>35.25534596960016</v>
      </c>
      <c r="P49" s="300">
        <v>3202534</v>
      </c>
      <c r="Q49" s="301">
        <v>3390212</v>
      </c>
      <c r="R49" s="158">
        <f t="shared" si="31"/>
        <v>187678</v>
      </c>
      <c r="S49" s="311">
        <f t="shared" si="32"/>
        <v>5.860296877410201</v>
      </c>
      <c r="T49" s="317">
        <v>60358</v>
      </c>
      <c r="U49" s="317">
        <v>61400</v>
      </c>
      <c r="V49" s="158">
        <f t="shared" si="33"/>
        <v>1042</v>
      </c>
      <c r="W49" s="260">
        <f t="shared" si="34"/>
        <v>1.7263660161039134</v>
      </c>
      <c r="X49" s="274"/>
    </row>
    <row r="50" spans="1:24" ht="23.25" customHeight="1">
      <c r="A50" s="141"/>
      <c r="B50" s="138"/>
      <c r="C50" s="77" t="s">
        <v>180</v>
      </c>
      <c r="D50" s="313"/>
      <c r="E50" s="314"/>
      <c r="F50" s="315"/>
      <c r="G50" s="316"/>
      <c r="H50" s="300">
        <v>32813280</v>
      </c>
      <c r="I50" s="301">
        <v>33087518</v>
      </c>
      <c r="J50" s="158">
        <f t="shared" si="27"/>
        <v>274238</v>
      </c>
      <c r="K50" s="292">
        <f t="shared" si="28"/>
        <v>0.835753085336181</v>
      </c>
      <c r="L50" s="301">
        <v>7081850</v>
      </c>
      <c r="M50" s="301">
        <v>5038312</v>
      </c>
      <c r="N50" s="158">
        <f t="shared" si="29"/>
        <v>-2043538</v>
      </c>
      <c r="O50" s="292">
        <f t="shared" si="30"/>
        <v>-28.855991019295807</v>
      </c>
      <c r="P50" s="300">
        <v>2432807</v>
      </c>
      <c r="Q50" s="301">
        <v>4090131</v>
      </c>
      <c r="R50" s="158">
        <f t="shared" si="31"/>
        <v>1657324</v>
      </c>
      <c r="S50" s="311">
        <f t="shared" si="32"/>
        <v>68.12394078116348</v>
      </c>
      <c r="T50" s="317">
        <v>43122</v>
      </c>
      <c r="U50" s="317">
        <v>33456</v>
      </c>
      <c r="V50" s="158">
        <f t="shared" si="33"/>
        <v>-9666</v>
      </c>
      <c r="W50" s="260">
        <f t="shared" si="34"/>
        <v>-22.41547238068735</v>
      </c>
      <c r="X50" s="274"/>
    </row>
    <row r="51" spans="1:24" ht="23.25" customHeight="1">
      <c r="A51" s="141"/>
      <c r="B51" s="138"/>
      <c r="C51" s="77" t="s">
        <v>263</v>
      </c>
      <c r="D51" s="313"/>
      <c r="E51" s="314"/>
      <c r="F51" s="315"/>
      <c r="G51" s="316"/>
      <c r="H51" s="300">
        <v>0</v>
      </c>
      <c r="I51" s="301">
        <v>0</v>
      </c>
      <c r="J51" s="158">
        <f t="shared" si="27"/>
        <v>0</v>
      </c>
      <c r="K51" s="292" t="e">
        <f t="shared" si="28"/>
        <v>#DIV/0!</v>
      </c>
      <c r="L51" s="301">
        <v>0</v>
      </c>
      <c r="M51" s="301">
        <v>0</v>
      </c>
      <c r="N51" s="158">
        <f t="shared" si="29"/>
        <v>0</v>
      </c>
      <c r="O51" s="292" t="e">
        <f t="shared" si="30"/>
        <v>#DIV/0!</v>
      </c>
      <c r="P51" s="300">
        <v>0</v>
      </c>
      <c r="Q51" s="301">
        <v>0</v>
      </c>
      <c r="R51" s="158">
        <f t="shared" si="31"/>
        <v>0</v>
      </c>
      <c r="S51" s="311" t="e">
        <f t="shared" si="32"/>
        <v>#DIV/0!</v>
      </c>
      <c r="T51" s="317">
        <v>0</v>
      </c>
      <c r="U51" s="317">
        <v>0</v>
      </c>
      <c r="V51" s="158">
        <f t="shared" si="33"/>
        <v>0</v>
      </c>
      <c r="W51" s="260" t="e">
        <f t="shared" si="34"/>
        <v>#DIV/0!</v>
      </c>
      <c r="X51" s="274"/>
    </row>
    <row r="52" spans="1:24" ht="23.25" customHeight="1">
      <c r="A52" s="141"/>
      <c r="B52" s="138"/>
      <c r="C52" s="77" t="s">
        <v>181</v>
      </c>
      <c r="D52" s="313"/>
      <c r="E52" s="314"/>
      <c r="F52" s="315"/>
      <c r="G52" s="316"/>
      <c r="H52" s="300">
        <v>0</v>
      </c>
      <c r="I52" s="301">
        <v>0</v>
      </c>
      <c r="J52" s="158">
        <f t="shared" si="27"/>
        <v>0</v>
      </c>
      <c r="K52" s="292" t="e">
        <f t="shared" si="28"/>
        <v>#DIV/0!</v>
      </c>
      <c r="L52" s="301">
        <v>0</v>
      </c>
      <c r="M52" s="301">
        <v>0</v>
      </c>
      <c r="N52" s="158">
        <f t="shared" si="29"/>
        <v>0</v>
      </c>
      <c r="O52" s="292" t="e">
        <f t="shared" si="30"/>
        <v>#DIV/0!</v>
      </c>
      <c r="P52" s="300">
        <v>0</v>
      </c>
      <c r="Q52" s="301">
        <v>0</v>
      </c>
      <c r="R52" s="158">
        <f t="shared" si="31"/>
        <v>0</v>
      </c>
      <c r="S52" s="311" t="e">
        <f t="shared" si="32"/>
        <v>#DIV/0!</v>
      </c>
      <c r="T52" s="317">
        <v>0</v>
      </c>
      <c r="U52" s="317">
        <v>0</v>
      </c>
      <c r="V52" s="158">
        <f t="shared" si="33"/>
        <v>0</v>
      </c>
      <c r="W52" s="260" t="e">
        <f t="shared" si="34"/>
        <v>#DIV/0!</v>
      </c>
      <c r="X52" s="274"/>
    </row>
    <row r="53" spans="1:24" ht="23.25" customHeight="1">
      <c r="A53" s="141"/>
      <c r="B53" s="138"/>
      <c r="C53" s="77" t="s">
        <v>182</v>
      </c>
      <c r="D53" s="313"/>
      <c r="E53" s="314"/>
      <c r="F53" s="315"/>
      <c r="G53" s="316"/>
      <c r="H53" s="300">
        <v>0</v>
      </c>
      <c r="I53" s="301">
        <v>0</v>
      </c>
      <c r="J53" s="158">
        <f t="shared" si="27"/>
        <v>0</v>
      </c>
      <c r="K53" s="292" t="e">
        <f t="shared" si="28"/>
        <v>#DIV/0!</v>
      </c>
      <c r="L53" s="301">
        <v>0</v>
      </c>
      <c r="M53" s="301">
        <v>0</v>
      </c>
      <c r="N53" s="158">
        <f t="shared" si="29"/>
        <v>0</v>
      </c>
      <c r="O53" s="292" t="e">
        <f t="shared" si="30"/>
        <v>#DIV/0!</v>
      </c>
      <c r="P53" s="300">
        <v>0</v>
      </c>
      <c r="Q53" s="301">
        <v>0</v>
      </c>
      <c r="R53" s="158">
        <f t="shared" si="31"/>
        <v>0</v>
      </c>
      <c r="S53" s="311" t="e">
        <f t="shared" si="32"/>
        <v>#DIV/0!</v>
      </c>
      <c r="T53" s="317">
        <v>0</v>
      </c>
      <c r="U53" s="317">
        <v>0</v>
      </c>
      <c r="V53" s="158">
        <f t="shared" si="33"/>
        <v>0</v>
      </c>
      <c r="W53" s="260" t="e">
        <f t="shared" si="34"/>
        <v>#DIV/0!</v>
      </c>
      <c r="X53" s="274"/>
    </row>
    <row r="54" spans="1:24" ht="23.25" customHeight="1">
      <c r="A54" s="141"/>
      <c r="B54" s="138"/>
      <c r="C54" s="77" t="s">
        <v>183</v>
      </c>
      <c r="D54" s="313"/>
      <c r="E54" s="314"/>
      <c r="F54" s="315"/>
      <c r="G54" s="316"/>
      <c r="H54" s="300">
        <v>0</v>
      </c>
      <c r="I54" s="301">
        <v>0</v>
      </c>
      <c r="J54" s="158">
        <f t="shared" si="27"/>
        <v>0</v>
      </c>
      <c r="K54" s="292" t="e">
        <f t="shared" si="28"/>
        <v>#DIV/0!</v>
      </c>
      <c r="L54" s="301">
        <v>0</v>
      </c>
      <c r="M54" s="301">
        <v>0</v>
      </c>
      <c r="N54" s="158">
        <f t="shared" si="29"/>
        <v>0</v>
      </c>
      <c r="O54" s="292" t="e">
        <f t="shared" si="30"/>
        <v>#DIV/0!</v>
      </c>
      <c r="P54" s="300">
        <v>0</v>
      </c>
      <c r="Q54" s="301">
        <v>0</v>
      </c>
      <c r="R54" s="158">
        <f t="shared" si="31"/>
        <v>0</v>
      </c>
      <c r="S54" s="311" t="e">
        <f t="shared" si="32"/>
        <v>#DIV/0!</v>
      </c>
      <c r="T54" s="317">
        <v>0</v>
      </c>
      <c r="U54" s="317">
        <v>0</v>
      </c>
      <c r="V54" s="158">
        <f t="shared" si="33"/>
        <v>0</v>
      </c>
      <c r="W54" s="260" t="e">
        <f t="shared" si="34"/>
        <v>#DIV/0!</v>
      </c>
      <c r="X54" s="274"/>
    </row>
    <row r="55" spans="1:24" ht="23.25" customHeight="1">
      <c r="A55" s="141"/>
      <c r="B55" s="138"/>
      <c r="C55" s="77" t="s">
        <v>39</v>
      </c>
      <c r="D55" s="313"/>
      <c r="E55" s="314"/>
      <c r="F55" s="315"/>
      <c r="G55" s="316"/>
      <c r="H55" s="300">
        <v>0</v>
      </c>
      <c r="I55" s="301">
        <v>0</v>
      </c>
      <c r="J55" s="158">
        <f t="shared" si="27"/>
        <v>0</v>
      </c>
      <c r="K55" s="292" t="e">
        <f t="shared" si="28"/>
        <v>#DIV/0!</v>
      </c>
      <c r="L55" s="301">
        <v>0</v>
      </c>
      <c r="M55" s="301">
        <v>0</v>
      </c>
      <c r="N55" s="158">
        <f t="shared" si="29"/>
        <v>0</v>
      </c>
      <c r="O55" s="292" t="e">
        <f t="shared" si="30"/>
        <v>#DIV/0!</v>
      </c>
      <c r="P55" s="300">
        <v>0</v>
      </c>
      <c r="Q55" s="301">
        <v>0</v>
      </c>
      <c r="R55" s="158">
        <f t="shared" si="31"/>
        <v>0</v>
      </c>
      <c r="S55" s="311" t="e">
        <f t="shared" si="32"/>
        <v>#DIV/0!</v>
      </c>
      <c r="T55" s="317">
        <v>0</v>
      </c>
      <c r="U55" s="317">
        <v>0</v>
      </c>
      <c r="V55" s="158">
        <f t="shared" si="33"/>
        <v>0</v>
      </c>
      <c r="W55" s="260" t="e">
        <f t="shared" si="34"/>
        <v>#DIV/0!</v>
      </c>
      <c r="X55" s="274"/>
    </row>
    <row r="56" spans="1:24" ht="23.25" customHeight="1">
      <c r="A56" s="141"/>
      <c r="B56" s="138"/>
      <c r="C56" s="77" t="s">
        <v>184</v>
      </c>
      <c r="D56" s="313"/>
      <c r="E56" s="314"/>
      <c r="F56" s="315"/>
      <c r="G56" s="316"/>
      <c r="H56" s="300">
        <v>0</v>
      </c>
      <c r="I56" s="301">
        <v>0</v>
      </c>
      <c r="J56" s="158">
        <f t="shared" si="27"/>
        <v>0</v>
      </c>
      <c r="K56" s="292" t="e">
        <f t="shared" si="28"/>
        <v>#DIV/0!</v>
      </c>
      <c r="L56" s="301">
        <v>0</v>
      </c>
      <c r="M56" s="301">
        <v>0</v>
      </c>
      <c r="N56" s="158">
        <f t="shared" si="29"/>
        <v>0</v>
      </c>
      <c r="O56" s="292" t="e">
        <f t="shared" si="30"/>
        <v>#DIV/0!</v>
      </c>
      <c r="P56" s="300">
        <v>0</v>
      </c>
      <c r="Q56" s="301">
        <v>0</v>
      </c>
      <c r="R56" s="158">
        <f t="shared" si="31"/>
        <v>0</v>
      </c>
      <c r="S56" s="311" t="e">
        <f t="shared" si="32"/>
        <v>#DIV/0!</v>
      </c>
      <c r="T56" s="317">
        <v>0</v>
      </c>
      <c r="U56" s="317">
        <v>0</v>
      </c>
      <c r="V56" s="158">
        <f t="shared" si="33"/>
        <v>0</v>
      </c>
      <c r="W56" s="260" t="e">
        <f t="shared" si="34"/>
        <v>#DIV/0!</v>
      </c>
      <c r="X56" s="274"/>
    </row>
    <row r="57" spans="1:24" ht="23.25" customHeight="1">
      <c r="A57" s="141"/>
      <c r="B57" s="138"/>
      <c r="C57" s="77" t="s">
        <v>185</v>
      </c>
      <c r="D57" s="313"/>
      <c r="E57" s="314"/>
      <c r="F57" s="315"/>
      <c r="G57" s="316"/>
      <c r="H57" s="300">
        <v>0</v>
      </c>
      <c r="I57" s="301">
        <v>0</v>
      </c>
      <c r="J57" s="158">
        <f t="shared" si="27"/>
        <v>0</v>
      </c>
      <c r="K57" s="292" t="e">
        <f t="shared" si="28"/>
        <v>#DIV/0!</v>
      </c>
      <c r="L57" s="301">
        <v>0</v>
      </c>
      <c r="M57" s="301">
        <v>0</v>
      </c>
      <c r="N57" s="158">
        <f t="shared" si="29"/>
        <v>0</v>
      </c>
      <c r="O57" s="292" t="e">
        <f t="shared" si="30"/>
        <v>#DIV/0!</v>
      </c>
      <c r="P57" s="300">
        <v>0</v>
      </c>
      <c r="Q57" s="301">
        <v>0</v>
      </c>
      <c r="R57" s="158">
        <f t="shared" si="31"/>
        <v>0</v>
      </c>
      <c r="S57" s="311" t="e">
        <f t="shared" si="32"/>
        <v>#DIV/0!</v>
      </c>
      <c r="T57" s="317">
        <v>0</v>
      </c>
      <c r="U57" s="317">
        <v>0</v>
      </c>
      <c r="V57" s="158">
        <f t="shared" si="33"/>
        <v>0</v>
      </c>
      <c r="W57" s="260" t="e">
        <f t="shared" si="34"/>
        <v>#DIV/0!</v>
      </c>
      <c r="X57" s="274"/>
    </row>
    <row r="58" spans="1:24" ht="23.25" customHeight="1">
      <c r="A58" s="141"/>
      <c r="B58" s="138"/>
      <c r="C58" s="77" t="s">
        <v>186</v>
      </c>
      <c r="D58" s="313"/>
      <c r="E58" s="314"/>
      <c r="F58" s="315"/>
      <c r="G58" s="316"/>
      <c r="H58" s="300">
        <v>0</v>
      </c>
      <c r="I58" s="301">
        <v>0</v>
      </c>
      <c r="J58" s="158">
        <f t="shared" si="27"/>
        <v>0</v>
      </c>
      <c r="K58" s="292" t="e">
        <f t="shared" si="28"/>
        <v>#DIV/0!</v>
      </c>
      <c r="L58" s="301">
        <v>0</v>
      </c>
      <c r="M58" s="301">
        <v>0</v>
      </c>
      <c r="N58" s="158">
        <f t="shared" si="29"/>
        <v>0</v>
      </c>
      <c r="O58" s="292" t="e">
        <f t="shared" si="30"/>
        <v>#DIV/0!</v>
      </c>
      <c r="P58" s="300">
        <v>0</v>
      </c>
      <c r="Q58" s="301">
        <v>0</v>
      </c>
      <c r="R58" s="158">
        <f t="shared" si="31"/>
        <v>0</v>
      </c>
      <c r="S58" s="311" t="e">
        <f t="shared" si="32"/>
        <v>#DIV/0!</v>
      </c>
      <c r="T58" s="317">
        <v>0</v>
      </c>
      <c r="U58" s="317">
        <v>0</v>
      </c>
      <c r="V58" s="158">
        <f t="shared" si="33"/>
        <v>0</v>
      </c>
      <c r="W58" s="260" t="e">
        <f t="shared" si="34"/>
        <v>#DIV/0!</v>
      </c>
      <c r="X58" s="274"/>
    </row>
    <row r="59" spans="1:24" ht="23.25" customHeight="1">
      <c r="A59" s="141"/>
      <c r="B59" s="138"/>
      <c r="C59" s="77" t="s">
        <v>346</v>
      </c>
      <c r="D59" s="313"/>
      <c r="E59" s="314"/>
      <c r="F59" s="315"/>
      <c r="G59" s="316"/>
      <c r="H59" s="300">
        <v>605481</v>
      </c>
      <c r="I59" s="301">
        <v>693817</v>
      </c>
      <c r="J59" s="158">
        <f>I59-H59</f>
        <v>88336</v>
      </c>
      <c r="K59" s="292">
        <f>J59/H59*100</f>
        <v>14.589392565580091</v>
      </c>
      <c r="L59" s="301">
        <v>8334</v>
      </c>
      <c r="M59" s="301">
        <v>3435</v>
      </c>
      <c r="N59" s="158">
        <f>M59-L59</f>
        <v>-4899</v>
      </c>
      <c r="O59" s="292">
        <f>N59/L59*100</f>
        <v>-58.7832973362131</v>
      </c>
      <c r="P59" s="300">
        <v>0</v>
      </c>
      <c r="Q59" s="301">
        <v>806</v>
      </c>
      <c r="R59" s="158">
        <f>Q59-P59</f>
        <v>806</v>
      </c>
      <c r="S59" s="311" t="e">
        <f>R59/P59*100</f>
        <v>#DIV/0!</v>
      </c>
      <c r="T59" s="317">
        <v>63621</v>
      </c>
      <c r="U59" s="317">
        <v>70065</v>
      </c>
      <c r="V59" s="158">
        <f>U59-T59</f>
        <v>6444</v>
      </c>
      <c r="W59" s="260">
        <f>V59/T59*100</f>
        <v>10.128731079360588</v>
      </c>
      <c r="X59" s="274"/>
    </row>
    <row r="60" spans="1:24" ht="23.25" customHeight="1">
      <c r="A60" s="141"/>
      <c r="B60" s="138"/>
      <c r="C60" s="77" t="s">
        <v>345</v>
      </c>
      <c r="D60" s="313"/>
      <c r="E60" s="314"/>
      <c r="F60" s="315"/>
      <c r="G60" s="316"/>
      <c r="H60" s="300">
        <v>0</v>
      </c>
      <c r="I60" s="301">
        <v>0</v>
      </c>
      <c r="J60" s="158">
        <f>I60-H60</f>
        <v>0</v>
      </c>
      <c r="K60" s="292" t="e">
        <f>J60/H60*100</f>
        <v>#DIV/0!</v>
      </c>
      <c r="L60" s="301">
        <v>0</v>
      </c>
      <c r="M60" s="301">
        <v>0</v>
      </c>
      <c r="N60" s="158">
        <f>M60-L60</f>
        <v>0</v>
      </c>
      <c r="O60" s="292" t="e">
        <f>N60/L60*100</f>
        <v>#DIV/0!</v>
      </c>
      <c r="P60" s="300">
        <v>0</v>
      </c>
      <c r="Q60" s="301">
        <v>0</v>
      </c>
      <c r="R60" s="158">
        <f>Q60-P60</f>
        <v>0</v>
      </c>
      <c r="S60" s="311" t="e">
        <f>R60/P60*100</f>
        <v>#DIV/0!</v>
      </c>
      <c r="T60" s="317">
        <v>0</v>
      </c>
      <c r="U60" s="317">
        <v>0</v>
      </c>
      <c r="V60" s="158">
        <f>U60-T60</f>
        <v>0</v>
      </c>
      <c r="W60" s="260" t="e">
        <f>V60/T60*100</f>
        <v>#DIV/0!</v>
      </c>
      <c r="X60" s="274"/>
    </row>
    <row r="61" spans="1:23" ht="23.25" customHeight="1">
      <c r="A61" s="141"/>
      <c r="B61" s="138"/>
      <c r="C61" s="77"/>
      <c r="D61" s="289"/>
      <c r="E61" s="379"/>
      <c r="F61" s="261"/>
      <c r="G61" s="294"/>
      <c r="H61" s="289"/>
      <c r="I61" s="290"/>
      <c r="J61" s="158"/>
      <c r="K61" s="292"/>
      <c r="L61" s="289"/>
      <c r="M61" s="290"/>
      <c r="N61" s="158"/>
      <c r="O61" s="292"/>
      <c r="P61" s="289"/>
      <c r="Q61" s="290"/>
      <c r="R61" s="158"/>
      <c r="S61" s="311"/>
      <c r="T61" s="380"/>
      <c r="U61" s="293"/>
      <c r="V61" s="158"/>
      <c r="W61" s="260"/>
    </row>
    <row r="62" spans="1:24" ht="23.25" customHeight="1">
      <c r="A62" s="141"/>
      <c r="B62" s="137" t="s">
        <v>294</v>
      </c>
      <c r="C62" s="76" t="s">
        <v>136</v>
      </c>
      <c r="D62" s="284">
        <f>SUM(D63:D72)</f>
        <v>21931</v>
      </c>
      <c r="E62" s="318">
        <f>SUM(E63:E72)</f>
        <v>22068</v>
      </c>
      <c r="F62" s="259">
        <f>E62-D62</f>
        <v>137</v>
      </c>
      <c r="G62" s="286">
        <f aca="true" t="shared" si="35" ref="G62:G72">F62/D62*100</f>
        <v>0.6246865168026994</v>
      </c>
      <c r="H62" s="284">
        <f>SUM(H63:H72)</f>
        <v>14303625</v>
      </c>
      <c r="I62" s="285">
        <f>SUM(I63:I72)</f>
        <v>12002084</v>
      </c>
      <c r="J62" s="259">
        <f aca="true" t="shared" si="36" ref="J62:J72">I62-H62</f>
        <v>-2301541</v>
      </c>
      <c r="K62" s="286">
        <f aca="true" t="shared" si="37" ref="K62:K72">J62/H62*100</f>
        <v>-16.090613393457954</v>
      </c>
      <c r="L62" s="284">
        <f>SUM(L63:L72)</f>
        <v>4643337</v>
      </c>
      <c r="M62" s="285">
        <f>SUM(M63:M72)</f>
        <v>7443038</v>
      </c>
      <c r="N62" s="259">
        <f aca="true" t="shared" si="38" ref="N62:N72">M62-L62</f>
        <v>2799701</v>
      </c>
      <c r="O62" s="286">
        <f aca="true" t="shared" si="39" ref="O62:O72">N62/L62*100</f>
        <v>60.29502058541089</v>
      </c>
      <c r="P62" s="284">
        <f>SUM(P63:P72)</f>
        <v>1494599</v>
      </c>
      <c r="Q62" s="285">
        <f>SUM(Q63:Q72)</f>
        <v>1487352</v>
      </c>
      <c r="R62" s="259">
        <f aca="true" t="shared" si="40" ref="R62:R72">Q62-P62</f>
        <v>-7247</v>
      </c>
      <c r="S62" s="267">
        <f aca="true" t="shared" si="41" ref="S62:S72">R62/P62*100</f>
        <v>-0.4848792217845723</v>
      </c>
      <c r="T62" s="318">
        <v>701778</v>
      </c>
      <c r="U62" s="318">
        <v>714635</v>
      </c>
      <c r="V62" s="259">
        <f>U62-T62</f>
        <v>12857</v>
      </c>
      <c r="W62" s="288">
        <f>V62/T62*100</f>
        <v>1.8320608511523586</v>
      </c>
      <c r="X62" s="274"/>
    </row>
    <row r="63" spans="1:24" ht="23.25" customHeight="1">
      <c r="A63" s="141"/>
      <c r="B63" s="138"/>
      <c r="C63" s="77" t="s">
        <v>188</v>
      </c>
      <c r="D63" s="300">
        <v>5094</v>
      </c>
      <c r="E63" s="317">
        <v>21948</v>
      </c>
      <c r="F63" s="158">
        <f aca="true" t="shared" si="42" ref="F63:F72">E63-D63</f>
        <v>16854</v>
      </c>
      <c r="G63" s="292">
        <f t="shared" si="35"/>
        <v>330.8598351001178</v>
      </c>
      <c r="H63" s="300">
        <v>3795905</v>
      </c>
      <c r="I63" s="301">
        <v>3851900</v>
      </c>
      <c r="J63" s="158">
        <f t="shared" si="36"/>
        <v>55995</v>
      </c>
      <c r="K63" s="292">
        <f t="shared" si="37"/>
        <v>1.475142291495704</v>
      </c>
      <c r="L63" s="300">
        <v>1098165</v>
      </c>
      <c r="M63" s="301">
        <v>1954598</v>
      </c>
      <c r="N63" s="158">
        <f t="shared" si="38"/>
        <v>856433</v>
      </c>
      <c r="O63" s="292">
        <f t="shared" si="39"/>
        <v>77.98764302267874</v>
      </c>
      <c r="P63" s="300">
        <v>379412</v>
      </c>
      <c r="Q63" s="301">
        <v>384802</v>
      </c>
      <c r="R63" s="158">
        <f t="shared" si="40"/>
        <v>5390</v>
      </c>
      <c r="S63" s="311">
        <f t="shared" si="41"/>
        <v>1.420619274034559</v>
      </c>
      <c r="T63" s="381"/>
      <c r="U63" s="319"/>
      <c r="V63" s="319"/>
      <c r="W63" s="368"/>
      <c r="X63" s="274"/>
    </row>
    <row r="64" spans="1:24" ht="23.25" customHeight="1">
      <c r="A64" s="141"/>
      <c r="B64" s="138"/>
      <c r="C64" s="77" t="s">
        <v>189</v>
      </c>
      <c r="D64" s="300">
        <v>40</v>
      </c>
      <c r="E64" s="317">
        <v>0</v>
      </c>
      <c r="F64" s="158">
        <f t="shared" si="42"/>
        <v>-40</v>
      </c>
      <c r="G64" s="292">
        <f t="shared" si="35"/>
        <v>-100</v>
      </c>
      <c r="H64" s="300">
        <v>1656220</v>
      </c>
      <c r="I64" s="301">
        <v>1735483</v>
      </c>
      <c r="J64" s="158">
        <f t="shared" si="36"/>
        <v>79263</v>
      </c>
      <c r="K64" s="292">
        <f t="shared" si="37"/>
        <v>4.785777251814372</v>
      </c>
      <c r="L64" s="300">
        <v>1193009</v>
      </c>
      <c r="M64" s="301">
        <v>3505096</v>
      </c>
      <c r="N64" s="158">
        <f t="shared" si="38"/>
        <v>2312087</v>
      </c>
      <c r="O64" s="292">
        <f t="shared" si="39"/>
        <v>193.80298053074202</v>
      </c>
      <c r="P64" s="300">
        <v>214648</v>
      </c>
      <c r="Q64" s="301">
        <v>214318</v>
      </c>
      <c r="R64" s="158">
        <f t="shared" si="40"/>
        <v>-330</v>
      </c>
      <c r="S64" s="311">
        <f t="shared" si="41"/>
        <v>-0.15374007677686258</v>
      </c>
      <c r="T64" s="381"/>
      <c r="U64" s="319"/>
      <c r="V64" s="319"/>
      <c r="W64" s="368"/>
      <c r="X64" s="274"/>
    </row>
    <row r="65" spans="1:23" ht="23.25" customHeight="1">
      <c r="A65" s="141"/>
      <c r="B65" s="138"/>
      <c r="C65" s="77" t="s">
        <v>190</v>
      </c>
      <c r="D65" s="300">
        <v>178</v>
      </c>
      <c r="E65" s="317">
        <v>0</v>
      </c>
      <c r="F65" s="158">
        <f t="shared" si="42"/>
        <v>-178</v>
      </c>
      <c r="G65" s="292">
        <f t="shared" si="35"/>
        <v>-100</v>
      </c>
      <c r="H65" s="300">
        <v>1086608</v>
      </c>
      <c r="I65" s="301">
        <v>990451</v>
      </c>
      <c r="J65" s="158">
        <f t="shared" si="36"/>
        <v>-96157</v>
      </c>
      <c r="K65" s="292">
        <f t="shared" si="37"/>
        <v>-8.84928143359887</v>
      </c>
      <c r="L65" s="300">
        <v>16897</v>
      </c>
      <c r="M65" s="301">
        <v>39800</v>
      </c>
      <c r="N65" s="158">
        <f t="shared" si="38"/>
        <v>22903</v>
      </c>
      <c r="O65" s="292">
        <f t="shared" si="39"/>
        <v>135.5447712611706</v>
      </c>
      <c r="P65" s="300">
        <v>5075</v>
      </c>
      <c r="Q65" s="301">
        <v>4363</v>
      </c>
      <c r="R65" s="158">
        <f t="shared" si="40"/>
        <v>-712</v>
      </c>
      <c r="S65" s="311">
        <f t="shared" si="41"/>
        <v>-14.029556650246306</v>
      </c>
      <c r="T65" s="381"/>
      <c r="U65" s="319"/>
      <c r="V65" s="319"/>
      <c r="W65" s="368"/>
    </row>
    <row r="66" spans="1:23" ht="23.25" customHeight="1">
      <c r="A66" s="141"/>
      <c r="B66" s="138"/>
      <c r="C66" s="77" t="s">
        <v>191</v>
      </c>
      <c r="D66" s="300">
        <v>300</v>
      </c>
      <c r="E66" s="317">
        <v>0</v>
      </c>
      <c r="F66" s="158">
        <f t="shared" si="42"/>
        <v>-300</v>
      </c>
      <c r="G66" s="292">
        <f t="shared" si="35"/>
        <v>-100</v>
      </c>
      <c r="H66" s="300">
        <v>1893380</v>
      </c>
      <c r="I66" s="301">
        <v>1651973</v>
      </c>
      <c r="J66" s="158">
        <f t="shared" si="36"/>
        <v>-241407</v>
      </c>
      <c r="K66" s="292">
        <f t="shared" si="37"/>
        <v>-12.750055456379597</v>
      </c>
      <c r="L66" s="300">
        <v>1344683</v>
      </c>
      <c r="M66" s="301">
        <v>1031848</v>
      </c>
      <c r="N66" s="158">
        <f t="shared" si="38"/>
        <v>-312835</v>
      </c>
      <c r="O66" s="292">
        <f t="shared" si="39"/>
        <v>-23.264590985384658</v>
      </c>
      <c r="P66" s="300">
        <v>720483</v>
      </c>
      <c r="Q66" s="301">
        <v>739337</v>
      </c>
      <c r="R66" s="158">
        <f t="shared" si="40"/>
        <v>18854</v>
      </c>
      <c r="S66" s="311">
        <f t="shared" si="41"/>
        <v>2.6168556371212093</v>
      </c>
      <c r="T66" s="381"/>
      <c r="U66" s="319"/>
      <c r="V66" s="319"/>
      <c r="W66" s="368"/>
    </row>
    <row r="67" spans="1:23" ht="23.25" customHeight="1">
      <c r="A67" s="141"/>
      <c r="B67" s="138"/>
      <c r="C67" s="77" t="s">
        <v>192</v>
      </c>
      <c r="D67" s="300">
        <v>0</v>
      </c>
      <c r="E67" s="317">
        <v>0</v>
      </c>
      <c r="F67" s="158">
        <f t="shared" si="42"/>
        <v>0</v>
      </c>
      <c r="G67" s="292" t="e">
        <f t="shared" si="35"/>
        <v>#DIV/0!</v>
      </c>
      <c r="H67" s="300">
        <v>304431</v>
      </c>
      <c r="I67" s="301">
        <v>263825</v>
      </c>
      <c r="J67" s="158">
        <f t="shared" si="36"/>
        <v>-40606</v>
      </c>
      <c r="K67" s="292">
        <f t="shared" si="37"/>
        <v>-13.338326254553575</v>
      </c>
      <c r="L67" s="300">
        <v>14591</v>
      </c>
      <c r="M67" s="301">
        <v>4364</v>
      </c>
      <c r="N67" s="158">
        <f t="shared" si="38"/>
        <v>-10227</v>
      </c>
      <c r="O67" s="292">
        <f t="shared" si="39"/>
        <v>-70.09115208004934</v>
      </c>
      <c r="P67" s="300">
        <v>5957</v>
      </c>
      <c r="Q67" s="301">
        <v>5946</v>
      </c>
      <c r="R67" s="158">
        <f t="shared" si="40"/>
        <v>-11</v>
      </c>
      <c r="S67" s="311">
        <f t="shared" si="41"/>
        <v>-0.1846567063958368</v>
      </c>
      <c r="T67" s="381"/>
      <c r="U67" s="319"/>
      <c r="V67" s="319"/>
      <c r="W67" s="368"/>
    </row>
    <row r="68" spans="1:23" ht="23.25" customHeight="1">
      <c r="A68" s="141"/>
      <c r="B68" s="138"/>
      <c r="C68" s="77" t="s">
        <v>193</v>
      </c>
      <c r="D68" s="300">
        <v>0</v>
      </c>
      <c r="E68" s="317">
        <v>0</v>
      </c>
      <c r="F68" s="158">
        <f t="shared" si="42"/>
        <v>0</v>
      </c>
      <c r="G68" s="292" t="e">
        <f t="shared" si="35"/>
        <v>#DIV/0!</v>
      </c>
      <c r="H68" s="300">
        <v>0</v>
      </c>
      <c r="I68" s="301">
        <v>1816</v>
      </c>
      <c r="J68" s="158">
        <f t="shared" si="36"/>
        <v>1816</v>
      </c>
      <c r="K68" s="292" t="e">
        <f t="shared" si="37"/>
        <v>#DIV/0!</v>
      </c>
      <c r="L68" s="300">
        <v>0</v>
      </c>
      <c r="M68" s="301">
        <v>0</v>
      </c>
      <c r="N68" s="158">
        <f t="shared" si="38"/>
        <v>0</v>
      </c>
      <c r="O68" s="292" t="e">
        <f t="shared" si="39"/>
        <v>#DIV/0!</v>
      </c>
      <c r="P68" s="300">
        <v>0</v>
      </c>
      <c r="Q68" s="301">
        <v>0</v>
      </c>
      <c r="R68" s="158">
        <f t="shared" si="40"/>
        <v>0</v>
      </c>
      <c r="S68" s="311" t="e">
        <f t="shared" si="41"/>
        <v>#DIV/0!</v>
      </c>
      <c r="T68" s="381"/>
      <c r="U68" s="319"/>
      <c r="V68" s="319"/>
      <c r="W68" s="368"/>
    </row>
    <row r="69" spans="1:23" ht="23.25" customHeight="1">
      <c r="A69" s="141"/>
      <c r="B69" s="138"/>
      <c r="C69" s="77" t="s">
        <v>194</v>
      </c>
      <c r="D69" s="300">
        <v>16319</v>
      </c>
      <c r="E69" s="317">
        <v>120</v>
      </c>
      <c r="F69" s="158">
        <f t="shared" si="42"/>
        <v>-16199</v>
      </c>
      <c r="G69" s="292">
        <f t="shared" si="35"/>
        <v>-99.26466082480545</v>
      </c>
      <c r="H69" s="300">
        <v>900171</v>
      </c>
      <c r="I69" s="301">
        <v>499925</v>
      </c>
      <c r="J69" s="158">
        <f t="shared" si="36"/>
        <v>-400246</v>
      </c>
      <c r="K69" s="292">
        <f t="shared" si="37"/>
        <v>-44.4633297451262</v>
      </c>
      <c r="L69" s="300">
        <v>232401</v>
      </c>
      <c r="M69" s="301">
        <v>86549</v>
      </c>
      <c r="N69" s="158">
        <f t="shared" si="38"/>
        <v>-145852</v>
      </c>
      <c r="O69" s="292">
        <f t="shared" si="39"/>
        <v>-62.75876609825259</v>
      </c>
      <c r="P69" s="300">
        <v>108703</v>
      </c>
      <c r="Q69" s="301">
        <v>49867</v>
      </c>
      <c r="R69" s="158">
        <f t="shared" si="40"/>
        <v>-58836</v>
      </c>
      <c r="S69" s="311">
        <f t="shared" si="41"/>
        <v>-54.12546111882837</v>
      </c>
      <c r="T69" s="381"/>
      <c r="U69" s="319"/>
      <c r="V69" s="319"/>
      <c r="W69" s="368"/>
    </row>
    <row r="70" spans="1:23" ht="23.25" customHeight="1">
      <c r="A70" s="141"/>
      <c r="B70" s="138"/>
      <c r="C70" s="77" t="s">
        <v>195</v>
      </c>
      <c r="D70" s="300">
        <v>0</v>
      </c>
      <c r="E70" s="317">
        <v>0</v>
      </c>
      <c r="F70" s="158">
        <f t="shared" si="42"/>
        <v>0</v>
      </c>
      <c r="G70" s="292" t="e">
        <f t="shared" si="35"/>
        <v>#DIV/0!</v>
      </c>
      <c r="H70" s="300">
        <v>557135</v>
      </c>
      <c r="I70" s="301">
        <v>581599</v>
      </c>
      <c r="J70" s="158">
        <f t="shared" si="36"/>
        <v>24464</v>
      </c>
      <c r="K70" s="292">
        <f t="shared" si="37"/>
        <v>4.391036283845028</v>
      </c>
      <c r="L70" s="300">
        <v>243068</v>
      </c>
      <c r="M70" s="301">
        <v>617557</v>
      </c>
      <c r="N70" s="158">
        <f t="shared" si="38"/>
        <v>374489</v>
      </c>
      <c r="O70" s="292">
        <f t="shared" si="39"/>
        <v>154.0675860253098</v>
      </c>
      <c r="P70" s="300">
        <v>18202</v>
      </c>
      <c r="Q70" s="301">
        <v>55926</v>
      </c>
      <c r="R70" s="158">
        <f t="shared" si="40"/>
        <v>37724</v>
      </c>
      <c r="S70" s="311">
        <f t="shared" si="41"/>
        <v>207.251950335128</v>
      </c>
      <c r="T70" s="381"/>
      <c r="U70" s="319"/>
      <c r="V70" s="319"/>
      <c r="W70" s="368"/>
    </row>
    <row r="71" spans="1:23" ht="23.25" customHeight="1">
      <c r="A71" s="141"/>
      <c r="B71" s="138"/>
      <c r="C71" s="385" t="s">
        <v>196</v>
      </c>
      <c r="D71" s="300">
        <v>0</v>
      </c>
      <c r="E71" s="317">
        <v>0</v>
      </c>
      <c r="F71" s="158">
        <f t="shared" si="42"/>
        <v>0</v>
      </c>
      <c r="G71" s="292" t="e">
        <f t="shared" si="35"/>
        <v>#DIV/0!</v>
      </c>
      <c r="H71" s="300">
        <v>3462462</v>
      </c>
      <c r="I71" s="301">
        <v>1837853</v>
      </c>
      <c r="J71" s="158">
        <f t="shared" si="36"/>
        <v>-1624609</v>
      </c>
      <c r="K71" s="292">
        <f t="shared" si="37"/>
        <v>-46.92063046468091</v>
      </c>
      <c r="L71" s="300">
        <v>210999</v>
      </c>
      <c r="M71" s="301">
        <v>29327</v>
      </c>
      <c r="N71" s="158">
        <f t="shared" si="38"/>
        <v>-181672</v>
      </c>
      <c r="O71" s="292">
        <f t="shared" si="39"/>
        <v>-86.1008819947014</v>
      </c>
      <c r="P71" s="300">
        <v>0</v>
      </c>
      <c r="Q71" s="301">
        <v>34</v>
      </c>
      <c r="R71" s="158">
        <f t="shared" si="40"/>
        <v>34</v>
      </c>
      <c r="S71" s="311" t="e">
        <f t="shared" si="41"/>
        <v>#DIV/0!</v>
      </c>
      <c r="T71" s="381"/>
      <c r="U71" s="319"/>
      <c r="V71" s="319"/>
      <c r="W71" s="368"/>
    </row>
    <row r="72" spans="1:23" ht="23.25" customHeight="1">
      <c r="A72" s="141"/>
      <c r="B72" s="138"/>
      <c r="C72" s="77" t="s">
        <v>197</v>
      </c>
      <c r="D72" s="300">
        <v>0</v>
      </c>
      <c r="E72" s="317">
        <v>0</v>
      </c>
      <c r="F72" s="158">
        <f t="shared" si="42"/>
        <v>0</v>
      </c>
      <c r="G72" s="292" t="e">
        <f t="shared" si="35"/>
        <v>#DIV/0!</v>
      </c>
      <c r="H72" s="300">
        <v>647313</v>
      </c>
      <c r="I72" s="301">
        <v>587259</v>
      </c>
      <c r="J72" s="158">
        <f t="shared" si="36"/>
        <v>-60054</v>
      </c>
      <c r="K72" s="292">
        <f t="shared" si="37"/>
        <v>-9.277428384722693</v>
      </c>
      <c r="L72" s="300">
        <v>289524</v>
      </c>
      <c r="M72" s="301">
        <v>173899</v>
      </c>
      <c r="N72" s="158">
        <f t="shared" si="38"/>
        <v>-115625</v>
      </c>
      <c r="O72" s="292">
        <f t="shared" si="39"/>
        <v>-39.9362401735262</v>
      </c>
      <c r="P72" s="300">
        <v>42119</v>
      </c>
      <c r="Q72" s="301">
        <v>32759</v>
      </c>
      <c r="R72" s="158">
        <f t="shared" si="40"/>
        <v>-9360</v>
      </c>
      <c r="S72" s="311">
        <f t="shared" si="41"/>
        <v>-22.222749827868657</v>
      </c>
      <c r="T72" s="381"/>
      <c r="U72" s="319"/>
      <c r="V72" s="319"/>
      <c r="W72" s="368"/>
    </row>
    <row r="73" spans="1:23" ht="23.25" customHeight="1">
      <c r="A73" s="141"/>
      <c r="B73" s="138"/>
      <c r="C73" s="77"/>
      <c r="D73" s="289"/>
      <c r="E73" s="293"/>
      <c r="F73" s="261"/>
      <c r="G73" s="294"/>
      <c r="H73" s="289"/>
      <c r="I73" s="290"/>
      <c r="J73" s="158"/>
      <c r="K73" s="292"/>
      <c r="L73" s="289"/>
      <c r="M73" s="290"/>
      <c r="N73" s="158"/>
      <c r="O73" s="292"/>
      <c r="P73" s="289"/>
      <c r="Q73" s="290"/>
      <c r="R73" s="158"/>
      <c r="S73" s="311"/>
      <c r="T73" s="380"/>
      <c r="U73" s="293"/>
      <c r="V73" s="261"/>
      <c r="W73" s="370"/>
    </row>
    <row r="74" spans="1:23" ht="23.25" customHeight="1">
      <c r="A74" s="141"/>
      <c r="B74" s="137" t="s">
        <v>295</v>
      </c>
      <c r="C74" s="76" t="s">
        <v>136</v>
      </c>
      <c r="D74" s="313"/>
      <c r="E74" s="319"/>
      <c r="F74" s="322"/>
      <c r="G74" s="323"/>
      <c r="H74" s="284">
        <v>6740794</v>
      </c>
      <c r="I74" s="285">
        <v>6960946</v>
      </c>
      <c r="J74" s="259">
        <f>I74-H74</f>
        <v>220152</v>
      </c>
      <c r="K74" s="286">
        <f>J74/H74*100</f>
        <v>3.2659654040755437</v>
      </c>
      <c r="L74" s="284">
        <v>75786</v>
      </c>
      <c r="M74" s="285">
        <v>117486</v>
      </c>
      <c r="N74" s="259">
        <f>M74-L74</f>
        <v>41700</v>
      </c>
      <c r="O74" s="286">
        <f>N74/L74*100</f>
        <v>55.023355237115034</v>
      </c>
      <c r="P74" s="284">
        <v>27258</v>
      </c>
      <c r="Q74" s="285">
        <v>19381</v>
      </c>
      <c r="R74" s="259">
        <f>Q74-P74</f>
        <v>-7877</v>
      </c>
      <c r="S74" s="267">
        <f>R74/P74*100</f>
        <v>-28.89793821997212</v>
      </c>
      <c r="T74" s="318">
        <v>76006</v>
      </c>
      <c r="U74" s="318">
        <v>83867</v>
      </c>
      <c r="V74" s="259">
        <f>U74-T74</f>
        <v>7861</v>
      </c>
      <c r="W74" s="288">
        <f>V74/T74*100</f>
        <v>10.34260453122122</v>
      </c>
    </row>
    <row r="75" spans="1:23" ht="23.25" customHeight="1" thickBot="1">
      <c r="A75" s="143"/>
      <c r="B75" s="85"/>
      <c r="C75" s="79"/>
      <c r="D75" s="305"/>
      <c r="E75" s="324"/>
      <c r="F75" s="159"/>
      <c r="G75" s="307"/>
      <c r="H75" s="305"/>
      <c r="I75" s="306"/>
      <c r="J75" s="159"/>
      <c r="K75" s="307"/>
      <c r="L75" s="305"/>
      <c r="M75" s="306"/>
      <c r="N75" s="159"/>
      <c r="O75" s="307"/>
      <c r="P75" s="305"/>
      <c r="Q75" s="306"/>
      <c r="R75" s="159"/>
      <c r="S75" s="325"/>
      <c r="T75" s="382"/>
      <c r="U75" s="324"/>
      <c r="V75" s="159"/>
      <c r="W75" s="308"/>
    </row>
    <row r="76" spans="1:3" ht="13.5" customHeight="1">
      <c r="A76" s="80"/>
      <c r="B76" s="80"/>
      <c r="C76" s="80"/>
    </row>
  </sheetData>
  <sheetProtection/>
  <mergeCells count="8">
    <mergeCell ref="T42:T43"/>
    <mergeCell ref="U42:U43"/>
    <mergeCell ref="V42:V43"/>
    <mergeCell ref="W42:W43"/>
    <mergeCell ref="A4:C6"/>
    <mergeCell ref="E4:E5"/>
    <mergeCell ref="F4:F5"/>
    <mergeCell ref="A41:C43"/>
  </mergeCells>
  <printOptions/>
  <pageMargins left="0.75" right="0.61" top="1" bottom="1" header="0.512" footer="0.512"/>
  <pageSetup horizontalDpi="300" verticalDpi="300" orientation="landscape" paperSize="8" scale="44" r:id="rId1"/>
</worksheet>
</file>

<file path=xl/worksheets/sheet24.xml><?xml version="1.0" encoding="utf-8"?>
<worksheet xmlns="http://schemas.openxmlformats.org/spreadsheetml/2006/main" xmlns:r="http://schemas.openxmlformats.org/officeDocument/2006/relationships">
  <dimension ref="A1:J30"/>
  <sheetViews>
    <sheetView zoomScale="74" zoomScaleNormal="74" zoomScalePageLayoutView="0" workbookViewId="0" topLeftCell="A1">
      <selection activeCell="C4" sqref="C4"/>
    </sheetView>
  </sheetViews>
  <sheetFormatPr defaultColWidth="9.00390625" defaultRowHeight="13.5"/>
  <cols>
    <col min="1" max="1" width="10.625" style="96" customWidth="1"/>
    <col min="2" max="2" width="10.875" style="96" customWidth="1"/>
    <col min="3" max="5" width="13.00390625" style="96" customWidth="1"/>
    <col min="6" max="6" width="12.625" style="96" customWidth="1"/>
    <col min="7" max="7" width="10.875" style="96" customWidth="1"/>
    <col min="8" max="9" width="12.25390625" style="96" customWidth="1"/>
    <col min="10" max="16384" width="9.00390625" style="96" customWidth="1"/>
  </cols>
  <sheetData>
    <row r="1" spans="1:9" ht="26.25" customHeight="1">
      <c r="A1" s="785" t="s">
        <v>337</v>
      </c>
      <c r="B1" s="785"/>
      <c r="C1" s="785"/>
      <c r="D1" s="785"/>
      <c r="E1" s="785"/>
      <c r="F1" s="785"/>
      <c r="G1" s="457"/>
      <c r="I1" s="22"/>
    </row>
    <row r="2" spans="1:9" ht="17.25" customHeight="1" thickBot="1">
      <c r="A2" s="97"/>
      <c r="I2" s="22" t="s">
        <v>308</v>
      </c>
    </row>
    <row r="3" spans="1:9" ht="17.25" customHeight="1">
      <c r="A3" s="786" t="s">
        <v>309</v>
      </c>
      <c r="B3" s="98" t="s">
        <v>178</v>
      </c>
      <c r="C3" s="788" t="s">
        <v>310</v>
      </c>
      <c r="D3" s="789"/>
      <c r="E3" s="788" t="s">
        <v>311</v>
      </c>
      <c r="F3" s="789"/>
      <c r="G3" s="98" t="s">
        <v>348</v>
      </c>
      <c r="H3" s="99" t="s">
        <v>213</v>
      </c>
      <c r="I3" s="100" t="s">
        <v>213</v>
      </c>
    </row>
    <row r="4" spans="1:9" ht="17.25" customHeight="1" thickBot="1">
      <c r="A4" s="787"/>
      <c r="B4" s="187" t="s">
        <v>214</v>
      </c>
      <c r="C4" s="101" t="s">
        <v>215</v>
      </c>
      <c r="D4" s="101" t="s">
        <v>216</v>
      </c>
      <c r="E4" s="101" t="s">
        <v>217</v>
      </c>
      <c r="F4" s="101" t="s">
        <v>216</v>
      </c>
      <c r="G4" s="187" t="s">
        <v>214</v>
      </c>
      <c r="H4" s="102" t="s">
        <v>164</v>
      </c>
      <c r="I4" s="103" t="s">
        <v>165</v>
      </c>
    </row>
    <row r="5" spans="1:10" ht="17.25" customHeight="1" thickTop="1">
      <c r="A5" s="131" t="s">
        <v>218</v>
      </c>
      <c r="B5" s="414">
        <v>634772.7272727273</v>
      </c>
      <c r="C5" s="414">
        <v>216351.08231948173</v>
      </c>
      <c r="D5" s="414">
        <v>5408354.01459854</v>
      </c>
      <c r="E5" s="414">
        <v>227145.7142857143</v>
      </c>
      <c r="F5" s="414">
        <v>6168181.034482759</v>
      </c>
      <c r="G5" s="458"/>
      <c r="H5" s="414">
        <v>11627.25830653805</v>
      </c>
      <c r="I5" s="415">
        <v>4500.844587352626</v>
      </c>
      <c r="J5" s="453"/>
    </row>
    <row r="6" spans="1:9" ht="17.25" customHeight="1">
      <c r="A6" s="132" t="s">
        <v>219</v>
      </c>
      <c r="B6" s="272">
        <v>646304.0293040293</v>
      </c>
      <c r="C6" s="272">
        <v>241970.98679638637</v>
      </c>
      <c r="D6" s="272">
        <v>4086332.2475570035</v>
      </c>
      <c r="E6" s="272">
        <v>576434.9442379182</v>
      </c>
      <c r="F6" s="272">
        <v>13483565.217391305</v>
      </c>
      <c r="G6" s="272">
        <v>552909.9099099098</v>
      </c>
      <c r="H6" s="272">
        <v>13966.779841555157</v>
      </c>
      <c r="I6" s="416">
        <v>3160.841488582651</v>
      </c>
    </row>
    <row r="7" spans="1:9" ht="17.25" customHeight="1" thickBot="1">
      <c r="A7" s="383" t="s">
        <v>220</v>
      </c>
      <c r="B7" s="417">
        <v>767540.0696864112</v>
      </c>
      <c r="C7" s="417">
        <v>251779.79568671965</v>
      </c>
      <c r="D7" s="417">
        <v>7319635.96491228</v>
      </c>
      <c r="E7" s="417">
        <v>1101163.80866426</v>
      </c>
      <c r="F7" s="417">
        <v>26815153.846153848</v>
      </c>
      <c r="G7" s="440"/>
      <c r="H7" s="417">
        <v>14815.733438016725</v>
      </c>
      <c r="I7" s="418">
        <v>9251.787349963717</v>
      </c>
    </row>
    <row r="8" spans="1:9" ht="17.25" customHeight="1" thickTop="1">
      <c r="A8" s="131" t="s">
        <v>221</v>
      </c>
      <c r="B8" s="458"/>
      <c r="C8" s="414">
        <v>183838.76858857292</v>
      </c>
      <c r="D8" s="414">
        <v>3866914.7727272725</v>
      </c>
      <c r="E8" s="414">
        <v>286131.9365798415</v>
      </c>
      <c r="F8" s="414">
        <v>6922041.095890411</v>
      </c>
      <c r="G8" s="414">
        <v>1501517.361111111</v>
      </c>
      <c r="H8" s="414">
        <v>20508.044002727223</v>
      </c>
      <c r="I8" s="415">
        <v>7557.756857397598</v>
      </c>
    </row>
    <row r="9" spans="1:9" ht="17.25" customHeight="1" thickBot="1">
      <c r="A9" s="133" t="s">
        <v>222</v>
      </c>
      <c r="B9" s="440"/>
      <c r="C9" s="417">
        <v>343527.3631840796</v>
      </c>
      <c r="D9" s="417">
        <v>3377047.6190476194</v>
      </c>
      <c r="E9" s="417">
        <v>607561.4035087719</v>
      </c>
      <c r="F9" s="417">
        <v>7695777.777777777</v>
      </c>
      <c r="G9" s="440"/>
      <c r="H9" s="417">
        <v>15591.688154102836</v>
      </c>
      <c r="I9" s="418">
        <v>17462.611861064765</v>
      </c>
    </row>
    <row r="10" spans="1:9" ht="17.25" customHeight="1" thickTop="1">
      <c r="A10" s="131" t="s">
        <v>223</v>
      </c>
      <c r="B10" s="414">
        <v>1664189.8734177216</v>
      </c>
      <c r="C10" s="414">
        <v>281401.83211815293</v>
      </c>
      <c r="D10" s="414">
        <v>4458695.610687023</v>
      </c>
      <c r="E10" s="414">
        <v>173585.61356387445</v>
      </c>
      <c r="F10" s="414">
        <v>4971391.826923077</v>
      </c>
      <c r="G10" s="459"/>
      <c r="H10" s="414">
        <v>3817.9522475164504</v>
      </c>
      <c r="I10" s="415">
        <v>2622.6124249142367</v>
      </c>
    </row>
    <row r="11" spans="1:9" ht="17.25" customHeight="1">
      <c r="A11" s="132" t="s">
        <v>224</v>
      </c>
      <c r="B11" s="414">
        <v>695459.7156398104</v>
      </c>
      <c r="C11" s="414">
        <v>264943.8433797012</v>
      </c>
      <c r="D11" s="414">
        <v>5530367.346938776</v>
      </c>
      <c r="E11" s="414">
        <v>431199.13419913425</v>
      </c>
      <c r="F11" s="414">
        <v>11383657.142857142</v>
      </c>
      <c r="G11" s="459"/>
      <c r="H11" s="414">
        <v>49099.47614645489</v>
      </c>
      <c r="I11" s="415">
        <v>3425.273832534947</v>
      </c>
    </row>
    <row r="12" spans="1:9" ht="17.25" customHeight="1">
      <c r="A12" s="132" t="s">
        <v>225</v>
      </c>
      <c r="B12" s="414">
        <v>1010172.6618705036</v>
      </c>
      <c r="C12" s="414">
        <v>388493.8547486033</v>
      </c>
      <c r="D12" s="414">
        <v>6144977.528089887</v>
      </c>
      <c r="E12" s="414">
        <v>387066.00660066004</v>
      </c>
      <c r="F12" s="414">
        <v>11349774.193548387</v>
      </c>
      <c r="G12" s="459"/>
      <c r="H12" s="414">
        <v>11591.264515376088</v>
      </c>
      <c r="I12" s="415">
        <v>7067.573087471553</v>
      </c>
    </row>
    <row r="13" spans="1:9" ht="17.25" customHeight="1">
      <c r="A13" s="384" t="s">
        <v>226</v>
      </c>
      <c r="B13" s="414">
        <v>2001295.7746478873</v>
      </c>
      <c r="C13" s="414">
        <v>1094712.0622568093</v>
      </c>
      <c r="D13" s="414">
        <v>13442216.216216216</v>
      </c>
      <c r="E13" s="414">
        <v>681400</v>
      </c>
      <c r="F13" s="414">
        <v>14006555.555555554</v>
      </c>
      <c r="G13" s="459"/>
      <c r="H13" s="414">
        <v>39262.70071071335</v>
      </c>
      <c r="I13" s="415">
        <v>20762.042642800738</v>
      </c>
    </row>
    <row r="14" spans="1:9" ht="17.25" customHeight="1">
      <c r="A14" s="131" t="s">
        <v>227</v>
      </c>
      <c r="B14" s="414">
        <v>502770.70063694264</v>
      </c>
      <c r="C14" s="414">
        <v>195264.05152224825</v>
      </c>
      <c r="D14" s="414">
        <v>3671149.2537313434</v>
      </c>
      <c r="E14" s="414">
        <v>990702.7027027027</v>
      </c>
      <c r="F14" s="414">
        <v>28510222.222222224</v>
      </c>
      <c r="G14" s="459"/>
      <c r="H14" s="414">
        <v>9754.275788348476</v>
      </c>
      <c r="I14" s="415">
        <v>4589.691341528594</v>
      </c>
    </row>
    <row r="15" spans="1:9" ht="17.25" customHeight="1" thickBot="1">
      <c r="A15" s="133" t="s">
        <v>228</v>
      </c>
      <c r="B15" s="417">
        <v>1404288.590604027</v>
      </c>
      <c r="C15" s="417">
        <v>360100.700525394</v>
      </c>
      <c r="D15" s="417">
        <v>20665823.529411767</v>
      </c>
      <c r="E15" s="417">
        <v>323585.8407079646</v>
      </c>
      <c r="F15" s="417">
        <v>10754470.588235294</v>
      </c>
      <c r="G15" s="440"/>
      <c r="H15" s="417">
        <v>10385.425218525137</v>
      </c>
      <c r="I15" s="418">
        <v>6452.745448399092</v>
      </c>
    </row>
    <row r="16" spans="1:9" ht="17.25" customHeight="1" thickTop="1">
      <c r="A16" s="131" t="s">
        <v>229</v>
      </c>
      <c r="B16" s="414">
        <v>606180.5555555555</v>
      </c>
      <c r="C16" s="414">
        <v>421303.30752990855</v>
      </c>
      <c r="D16" s="414">
        <v>4149515.789473684</v>
      </c>
      <c r="E16" s="414">
        <v>421935.9795134443</v>
      </c>
      <c r="F16" s="414">
        <v>8238299.999999999</v>
      </c>
      <c r="G16" s="459"/>
      <c r="H16" s="414">
        <v>20666.87232007897</v>
      </c>
      <c r="I16" s="415">
        <v>6754.141345590277</v>
      </c>
    </row>
    <row r="17" spans="1:9" ht="17.25" customHeight="1">
      <c r="A17" s="132" t="s">
        <v>230</v>
      </c>
      <c r="B17" s="414">
        <v>1250119.4029850746</v>
      </c>
      <c r="C17" s="414">
        <v>490353.78228782286</v>
      </c>
      <c r="D17" s="414">
        <v>9033528.925619833</v>
      </c>
      <c r="E17" s="414">
        <v>1928273.2240437157</v>
      </c>
      <c r="F17" s="414">
        <v>40716230.76923077</v>
      </c>
      <c r="G17" s="459"/>
      <c r="H17" s="414">
        <v>23081.412433460995</v>
      </c>
      <c r="I17" s="415">
        <v>8086.80781366669</v>
      </c>
    </row>
    <row r="18" spans="1:9" ht="17.25" customHeight="1">
      <c r="A18" s="132" t="s">
        <v>231</v>
      </c>
      <c r="B18" s="414">
        <v>1103608.1081081082</v>
      </c>
      <c r="C18" s="414">
        <v>747337.7166766288</v>
      </c>
      <c r="D18" s="414">
        <v>7886551.401869159</v>
      </c>
      <c r="E18" s="414">
        <v>757048.0446927374</v>
      </c>
      <c r="F18" s="414">
        <v>16938950</v>
      </c>
      <c r="G18" s="459"/>
      <c r="H18" s="414">
        <v>57681.80936278722</v>
      </c>
      <c r="I18" s="415">
        <v>5926.245184179163</v>
      </c>
    </row>
    <row r="19" spans="1:9" ht="17.25" customHeight="1">
      <c r="A19" s="132" t="s">
        <v>232</v>
      </c>
      <c r="B19" s="414">
        <v>1020669.8113207547</v>
      </c>
      <c r="C19" s="414">
        <v>561435.3099730458</v>
      </c>
      <c r="D19" s="414">
        <v>6065381.818181817</v>
      </c>
      <c r="E19" s="414">
        <v>614376.4705882353</v>
      </c>
      <c r="F19" s="414">
        <v>10879583.333333334</v>
      </c>
      <c r="G19" s="459"/>
      <c r="H19" s="414">
        <v>47996.04793472718</v>
      </c>
      <c r="I19" s="415">
        <v>10555.201427842936</v>
      </c>
    </row>
    <row r="20" spans="1:9" ht="17.25" customHeight="1" thickBot="1">
      <c r="A20" s="133" t="s">
        <v>233</v>
      </c>
      <c r="B20" s="440"/>
      <c r="C20" s="417">
        <v>1114732.2580645161</v>
      </c>
      <c r="D20" s="417">
        <v>9343388.888888888</v>
      </c>
      <c r="E20" s="417">
        <v>1273262.5</v>
      </c>
      <c r="F20" s="417">
        <v>16976833.333333332</v>
      </c>
      <c r="G20" s="440"/>
      <c r="H20" s="417">
        <v>45808.56481481482</v>
      </c>
      <c r="I20" s="418">
        <v>21367.592592592595</v>
      </c>
    </row>
    <row r="21" spans="1:9" ht="17.25" customHeight="1" thickTop="1">
      <c r="A21" s="131" t="s">
        <v>234</v>
      </c>
      <c r="B21" s="414">
        <v>1090186.6666666667</v>
      </c>
      <c r="C21" s="414">
        <v>448249.32493249327</v>
      </c>
      <c r="D21" s="414">
        <v>6884861.751152073</v>
      </c>
      <c r="E21" s="414">
        <v>804376.6784452297</v>
      </c>
      <c r="F21" s="414">
        <v>19968298.245614033</v>
      </c>
      <c r="G21" s="414">
        <v>874232.5581395348</v>
      </c>
      <c r="H21" s="414">
        <v>44999.569318829104</v>
      </c>
      <c r="I21" s="415">
        <v>5461.148390502785</v>
      </c>
    </row>
    <row r="22" spans="1:9" ht="17.25" customHeight="1">
      <c r="A22" s="132" t="s">
        <v>235</v>
      </c>
      <c r="B22" s="441"/>
      <c r="C22" s="272">
        <v>985172.932330827</v>
      </c>
      <c r="D22" s="272">
        <v>16202133.333333334</v>
      </c>
      <c r="E22" s="272">
        <v>957608.6956521738</v>
      </c>
      <c r="F22" s="272">
        <v>22025000</v>
      </c>
      <c r="G22" s="441"/>
      <c r="H22" s="272">
        <v>21824.352879028</v>
      </c>
      <c r="I22" s="416">
        <v>16661.119915478077</v>
      </c>
    </row>
    <row r="23" spans="1:9" ht="17.25" customHeight="1">
      <c r="A23" s="132" t="s">
        <v>236</v>
      </c>
      <c r="B23" s="441"/>
      <c r="C23" s="272">
        <v>595440.6779661017</v>
      </c>
      <c r="D23" s="272">
        <v>4719875</v>
      </c>
      <c r="E23" s="272">
        <v>829539.1304347826</v>
      </c>
      <c r="F23" s="272">
        <v>15899500</v>
      </c>
      <c r="G23" s="441"/>
      <c r="H23" s="272">
        <v>24034.17683234197</v>
      </c>
      <c r="I23" s="416">
        <v>11818.530093759451</v>
      </c>
    </row>
    <row r="24" spans="1:9" ht="17.25" customHeight="1">
      <c r="A24" s="132" t="s">
        <v>237</v>
      </c>
      <c r="B24" s="272">
        <v>879813.9534883721</v>
      </c>
      <c r="C24" s="272">
        <v>598849.0066225166</v>
      </c>
      <c r="D24" s="272">
        <v>6026214.285714285</v>
      </c>
      <c r="E24" s="272">
        <v>547585.9030837005</v>
      </c>
      <c r="F24" s="272">
        <v>10358500</v>
      </c>
      <c r="G24" s="441"/>
      <c r="H24" s="272">
        <v>15676.3632728545</v>
      </c>
      <c r="I24" s="416">
        <v>18247.56335282651</v>
      </c>
    </row>
    <row r="25" spans="1:9" ht="17.25" customHeight="1" thickBot="1">
      <c r="A25" s="134" t="s">
        <v>238</v>
      </c>
      <c r="B25" s="419"/>
      <c r="C25" s="420">
        <v>1066333.3333333333</v>
      </c>
      <c r="D25" s="420">
        <v>4945333.333333333</v>
      </c>
      <c r="E25" s="420">
        <v>830882.3529411765</v>
      </c>
      <c r="F25" s="420">
        <v>3531250</v>
      </c>
      <c r="G25" s="419"/>
      <c r="H25" s="419"/>
      <c r="I25" s="421"/>
    </row>
    <row r="26" spans="1:9" ht="17.25" customHeight="1">
      <c r="A26" s="782" t="s">
        <v>239</v>
      </c>
      <c r="B26" s="783"/>
      <c r="C26" s="783"/>
      <c r="D26" s="783"/>
      <c r="E26" s="783"/>
      <c r="F26" s="783"/>
      <c r="G26" s="783"/>
      <c r="H26" s="783"/>
      <c r="I26" s="783"/>
    </row>
    <row r="27" spans="1:9" ht="17.25" customHeight="1">
      <c r="A27" s="784"/>
      <c r="B27" s="784"/>
      <c r="C27" s="784"/>
      <c r="D27" s="784"/>
      <c r="E27" s="784"/>
      <c r="F27" s="784"/>
      <c r="G27" s="784"/>
      <c r="H27" s="784"/>
      <c r="I27" s="784"/>
    </row>
    <row r="28" ht="17.25" customHeight="1"/>
    <row r="29" spans="1:9" ht="17.25" customHeight="1">
      <c r="A29" s="96" t="s">
        <v>312</v>
      </c>
      <c r="B29" s="104" t="s">
        <v>313</v>
      </c>
      <c r="C29" s="104" t="s">
        <v>298</v>
      </c>
      <c r="D29" s="104" t="s">
        <v>312</v>
      </c>
      <c r="E29" s="104" t="s">
        <v>312</v>
      </c>
      <c r="F29" s="104" t="s">
        <v>312</v>
      </c>
      <c r="G29" s="104" t="s">
        <v>313</v>
      </c>
      <c r="H29" s="104" t="s">
        <v>312</v>
      </c>
      <c r="I29" s="104" t="s">
        <v>312</v>
      </c>
    </row>
    <row r="30" ht="17.25" customHeight="1">
      <c r="D30" s="96" t="s">
        <v>312</v>
      </c>
    </row>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9.5" customHeight="1"/>
  </sheetData>
  <sheetProtection/>
  <mergeCells count="5">
    <mergeCell ref="A26:I27"/>
    <mergeCell ref="A1:F1"/>
    <mergeCell ref="A3:A4"/>
    <mergeCell ref="C3:D3"/>
    <mergeCell ref="E3:F3"/>
  </mergeCells>
  <printOptions/>
  <pageMargins left="1.25" right="0.75" top="1" bottom="1" header="0.512" footer="0.512"/>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M28"/>
  <sheetViews>
    <sheetView zoomScalePageLayoutView="0" workbookViewId="0" topLeftCell="A1">
      <pane xSplit="3" ySplit="4" topLeftCell="D11" activePane="bottomRight" state="frozen"/>
      <selection pane="topLeft" activeCell="C4" sqref="C4"/>
      <selection pane="topRight" activeCell="C4" sqref="C4"/>
      <selection pane="bottomLeft" activeCell="C4" sqref="C4"/>
      <selection pane="bottomRight" activeCell="C4" sqref="C4"/>
    </sheetView>
  </sheetViews>
  <sheetFormatPr defaultColWidth="9.00390625" defaultRowHeight="13.5"/>
  <cols>
    <col min="1" max="1" width="3.875" style="106" customWidth="1"/>
    <col min="2" max="2" width="2.00390625" style="106" customWidth="1"/>
    <col min="3" max="3" width="26.00390625" style="106" customWidth="1"/>
    <col min="4" max="4" width="12.75390625" style="106" bestFit="1" customWidth="1"/>
    <col min="5" max="5" width="11.625" style="106" bestFit="1" customWidth="1"/>
    <col min="6" max="8" width="11.50390625" style="106" customWidth="1"/>
    <col min="9" max="9" width="11.125" style="106" bestFit="1" customWidth="1"/>
    <col min="10" max="10" width="9.875" style="106" customWidth="1"/>
    <col min="11" max="11" width="12.00390625" style="106" customWidth="1"/>
    <col min="12" max="13" width="11.625" style="106" bestFit="1" customWidth="1"/>
    <col min="14" max="16384" width="9.00390625" style="106" customWidth="1"/>
  </cols>
  <sheetData>
    <row r="1" spans="1:13" ht="21" customHeight="1">
      <c r="A1" s="790" t="s">
        <v>338</v>
      </c>
      <c r="B1" s="790"/>
      <c r="C1" s="790"/>
      <c r="D1" s="790"/>
      <c r="E1" s="790"/>
      <c r="F1" s="790"/>
      <c r="G1" s="790"/>
      <c r="H1" s="105"/>
      <c r="I1" s="105"/>
      <c r="J1" s="105"/>
      <c r="K1" s="105"/>
      <c r="L1" s="105"/>
      <c r="M1" s="105"/>
    </row>
    <row r="2" spans="1:13" ht="21" customHeight="1" thickBot="1">
      <c r="A2" s="105"/>
      <c r="B2" s="105"/>
      <c r="C2" s="105"/>
      <c r="D2" s="264"/>
      <c r="E2" s="264"/>
      <c r="F2" s="105"/>
      <c r="G2" s="105"/>
      <c r="H2" s="105"/>
      <c r="I2" s="105"/>
      <c r="J2" s="105"/>
      <c r="K2" s="105"/>
      <c r="L2" s="105"/>
      <c r="M2" s="266" t="s">
        <v>240</v>
      </c>
    </row>
    <row r="3" spans="1:13" ht="21.75" customHeight="1">
      <c r="A3" s="662" t="s">
        <v>241</v>
      </c>
      <c r="B3" s="663"/>
      <c r="C3" s="664"/>
      <c r="D3" s="716" t="s">
        <v>242</v>
      </c>
      <c r="E3" s="635" t="s">
        <v>134</v>
      </c>
      <c r="F3" s="636"/>
      <c r="G3" s="636"/>
      <c r="H3" s="636"/>
      <c r="I3" s="633" t="s">
        <v>108</v>
      </c>
      <c r="J3" s="652" t="s">
        <v>287</v>
      </c>
      <c r="K3" s="797" t="s">
        <v>314</v>
      </c>
      <c r="L3" s="798"/>
      <c r="M3" s="799"/>
    </row>
    <row r="4" spans="1:13" ht="21.75" customHeight="1" thickBot="1">
      <c r="A4" s="665"/>
      <c r="B4" s="666"/>
      <c r="C4" s="667"/>
      <c r="D4" s="658"/>
      <c r="E4" s="55" t="s">
        <v>136</v>
      </c>
      <c r="F4" s="193" t="s">
        <v>315</v>
      </c>
      <c r="G4" s="193" t="s">
        <v>285</v>
      </c>
      <c r="H4" s="194" t="s">
        <v>316</v>
      </c>
      <c r="I4" s="658"/>
      <c r="J4" s="689"/>
      <c r="K4" s="56" t="s">
        <v>137</v>
      </c>
      <c r="L4" s="48" t="s">
        <v>138</v>
      </c>
      <c r="M4" s="49" t="s">
        <v>139</v>
      </c>
    </row>
    <row r="5" spans="1:13" ht="22.5" customHeight="1">
      <c r="A5" s="668" t="s">
        <v>243</v>
      </c>
      <c r="B5" s="107" t="s">
        <v>244</v>
      </c>
      <c r="C5" s="107"/>
      <c r="D5" s="400">
        <f>E5+I5+J5</f>
        <v>4458615</v>
      </c>
      <c r="E5" s="400">
        <f>SUM(F5:H5)</f>
        <v>4458615</v>
      </c>
      <c r="F5" s="400">
        <v>222759</v>
      </c>
      <c r="G5" s="400">
        <f aca="true" t="shared" si="0" ref="G5:M5">SUM(G6:G13)</f>
        <v>4235856</v>
      </c>
      <c r="H5" s="400">
        <f t="shared" si="0"/>
        <v>0</v>
      </c>
      <c r="I5" s="400">
        <f t="shared" si="0"/>
        <v>0</v>
      </c>
      <c r="J5" s="400">
        <f t="shared" si="0"/>
        <v>0</v>
      </c>
      <c r="K5" s="400">
        <f t="shared" si="0"/>
        <v>3115136</v>
      </c>
      <c r="L5" s="400">
        <f t="shared" si="0"/>
        <v>816618</v>
      </c>
      <c r="M5" s="401">
        <f t="shared" si="0"/>
        <v>526861</v>
      </c>
    </row>
    <row r="6" spans="1:13" ht="22.5" customHeight="1">
      <c r="A6" s="669"/>
      <c r="B6" s="793"/>
      <c r="C6" s="108"/>
      <c r="D6" s="404"/>
      <c r="E6" s="404"/>
      <c r="F6" s="404"/>
      <c r="G6" s="404"/>
      <c r="H6" s="404"/>
      <c r="I6" s="404"/>
      <c r="J6" s="404"/>
      <c r="K6" s="404"/>
      <c r="L6" s="404"/>
      <c r="M6" s="405"/>
    </row>
    <row r="7" spans="1:13" ht="22.5" customHeight="1">
      <c r="A7" s="669"/>
      <c r="B7" s="794"/>
      <c r="C7" s="108"/>
      <c r="D7" s="404"/>
      <c r="E7" s="404"/>
      <c r="F7" s="404"/>
      <c r="G7" s="404"/>
      <c r="H7" s="404"/>
      <c r="I7" s="404"/>
      <c r="J7" s="404"/>
      <c r="K7" s="404"/>
      <c r="L7" s="404"/>
      <c r="M7" s="405"/>
    </row>
    <row r="8" spans="1:13" ht="22.5" customHeight="1">
      <c r="A8" s="669"/>
      <c r="B8" s="794"/>
      <c r="C8" s="108"/>
      <c r="D8" s="404"/>
      <c r="E8" s="404"/>
      <c r="F8" s="404"/>
      <c r="G8" s="404"/>
      <c r="H8" s="404"/>
      <c r="I8" s="404"/>
      <c r="J8" s="404"/>
      <c r="K8" s="404"/>
      <c r="L8" s="404"/>
      <c r="M8" s="405"/>
    </row>
    <row r="9" spans="1:13" ht="22.5" customHeight="1">
      <c r="A9" s="669"/>
      <c r="B9" s="794"/>
      <c r="C9" s="109" t="s">
        <v>245</v>
      </c>
      <c r="D9" s="406">
        <f aca="true" t="shared" si="1" ref="D9:D24">E9+I9+J9</f>
        <v>1221356</v>
      </c>
      <c r="E9" s="406">
        <f aca="true" t="shared" si="2" ref="E9:E24">SUM(F9:H9)</f>
        <v>1221356</v>
      </c>
      <c r="F9" s="406">
        <v>190854</v>
      </c>
      <c r="G9" s="406">
        <v>1030502</v>
      </c>
      <c r="H9" s="406">
        <v>0</v>
      </c>
      <c r="I9" s="406">
        <v>0</v>
      </c>
      <c r="J9" s="406">
        <v>0</v>
      </c>
      <c r="K9" s="406">
        <v>1199957</v>
      </c>
      <c r="L9" s="406">
        <v>21399</v>
      </c>
      <c r="M9" s="407">
        <v>0</v>
      </c>
    </row>
    <row r="10" spans="1:13" ht="22.5" customHeight="1">
      <c r="A10" s="669"/>
      <c r="B10" s="794"/>
      <c r="C10" s="109" t="s">
        <v>246</v>
      </c>
      <c r="D10" s="406">
        <f t="shared" si="1"/>
        <v>764850</v>
      </c>
      <c r="E10" s="406">
        <f t="shared" si="2"/>
        <v>764850</v>
      </c>
      <c r="F10" s="406">
        <v>0</v>
      </c>
      <c r="G10" s="406">
        <v>764850</v>
      </c>
      <c r="H10" s="406">
        <v>0</v>
      </c>
      <c r="I10" s="406">
        <v>0</v>
      </c>
      <c r="J10" s="406">
        <v>0</v>
      </c>
      <c r="K10" s="406">
        <v>237989</v>
      </c>
      <c r="L10" s="406">
        <v>0</v>
      </c>
      <c r="M10" s="407">
        <v>526861</v>
      </c>
    </row>
    <row r="11" spans="1:13" ht="22.5" customHeight="1">
      <c r="A11" s="669"/>
      <c r="B11" s="794"/>
      <c r="C11" s="109" t="s">
        <v>247</v>
      </c>
      <c r="D11" s="406">
        <f t="shared" si="1"/>
        <v>63625</v>
      </c>
      <c r="E11" s="406">
        <f t="shared" si="2"/>
        <v>63625</v>
      </c>
      <c r="F11" s="406">
        <v>0</v>
      </c>
      <c r="G11" s="406">
        <v>63625</v>
      </c>
      <c r="H11" s="406">
        <v>0</v>
      </c>
      <c r="I11" s="406">
        <v>0</v>
      </c>
      <c r="J11" s="406">
        <v>0</v>
      </c>
      <c r="K11" s="406">
        <v>63342</v>
      </c>
      <c r="L11" s="406">
        <v>283</v>
      </c>
      <c r="M11" s="407">
        <v>0</v>
      </c>
    </row>
    <row r="12" spans="1:13" ht="22.5" customHeight="1">
      <c r="A12" s="669"/>
      <c r="B12" s="794"/>
      <c r="C12" s="109" t="s">
        <v>248</v>
      </c>
      <c r="D12" s="406">
        <f t="shared" si="1"/>
        <v>1100021</v>
      </c>
      <c r="E12" s="406">
        <f t="shared" si="2"/>
        <v>1100021</v>
      </c>
      <c r="F12" s="406">
        <v>0</v>
      </c>
      <c r="G12" s="406">
        <v>1100021</v>
      </c>
      <c r="H12" s="406">
        <v>0</v>
      </c>
      <c r="I12" s="406">
        <v>0</v>
      </c>
      <c r="J12" s="406">
        <v>0</v>
      </c>
      <c r="K12" s="406">
        <v>356895</v>
      </c>
      <c r="L12" s="406">
        <v>743126</v>
      </c>
      <c r="M12" s="407">
        <v>0</v>
      </c>
    </row>
    <row r="13" spans="1:13" ht="22.5" customHeight="1" thickBot="1">
      <c r="A13" s="670"/>
      <c r="B13" s="795"/>
      <c r="C13" s="399" t="s">
        <v>249</v>
      </c>
      <c r="D13" s="408">
        <f t="shared" si="1"/>
        <v>1308763</v>
      </c>
      <c r="E13" s="408">
        <f t="shared" si="2"/>
        <v>1308763</v>
      </c>
      <c r="F13" s="408">
        <v>31905</v>
      </c>
      <c r="G13" s="408">
        <v>1276858</v>
      </c>
      <c r="H13" s="408">
        <v>0</v>
      </c>
      <c r="I13" s="408">
        <v>0</v>
      </c>
      <c r="J13" s="408">
        <v>0</v>
      </c>
      <c r="K13" s="408">
        <v>1256953</v>
      </c>
      <c r="L13" s="408">
        <v>51810</v>
      </c>
      <c r="M13" s="409">
        <v>0</v>
      </c>
    </row>
    <row r="14" spans="1:13" ht="22.5" customHeight="1" thickTop="1">
      <c r="A14" s="680" t="s">
        <v>262</v>
      </c>
      <c r="B14" s="110" t="s">
        <v>251</v>
      </c>
      <c r="C14" s="110"/>
      <c r="D14" s="410">
        <f>E14+I14+J14</f>
        <v>459326</v>
      </c>
      <c r="E14" s="410">
        <f>SUM(F14:H14)</f>
        <v>456800</v>
      </c>
      <c r="F14" s="410">
        <f>SUM(F15:F24)</f>
        <v>27784</v>
      </c>
      <c r="G14" s="410">
        <f>SUM(G15:G24)</f>
        <v>429016</v>
      </c>
      <c r="H14" s="410">
        <f aca="true" t="shared" si="3" ref="H14:M14">SUM(H15:H24)</f>
        <v>0</v>
      </c>
      <c r="I14" s="410">
        <f t="shared" si="3"/>
        <v>0</v>
      </c>
      <c r="J14" s="410">
        <f t="shared" si="3"/>
        <v>2526</v>
      </c>
      <c r="K14" s="410">
        <f t="shared" si="3"/>
        <v>427337</v>
      </c>
      <c r="L14" s="410">
        <f t="shared" si="3"/>
        <v>31989</v>
      </c>
      <c r="M14" s="411">
        <f t="shared" si="3"/>
        <v>0</v>
      </c>
    </row>
    <row r="15" spans="1:13" ht="22.5" customHeight="1">
      <c r="A15" s="680"/>
      <c r="B15" s="793"/>
      <c r="C15" s="109" t="s">
        <v>252</v>
      </c>
      <c r="D15" s="406">
        <f t="shared" si="1"/>
        <v>0</v>
      </c>
      <c r="E15" s="406">
        <f>SUM(F15:H15)</f>
        <v>0</v>
      </c>
      <c r="F15" s="406">
        <f>'表２１－２'!I26</f>
        <v>0</v>
      </c>
      <c r="G15" s="406">
        <f>'表２１－２'!M26</f>
        <v>0</v>
      </c>
      <c r="H15" s="406">
        <f>'表２１－２'!Q26</f>
        <v>0</v>
      </c>
      <c r="I15" s="406">
        <f>'表２１－２'!U26</f>
        <v>0</v>
      </c>
      <c r="J15" s="406">
        <f>'表２１－２'!Y26</f>
        <v>0</v>
      </c>
      <c r="K15" s="406">
        <f>'表２１－２'!I63</f>
        <v>0</v>
      </c>
      <c r="L15" s="406">
        <f>'表２１－２'!M63</f>
        <v>0</v>
      </c>
      <c r="M15" s="407">
        <f>'表２１－２'!Q63</f>
        <v>0</v>
      </c>
    </row>
    <row r="16" spans="1:13" ht="22.5" customHeight="1">
      <c r="A16" s="680"/>
      <c r="B16" s="794"/>
      <c r="C16" s="109" t="s">
        <v>253</v>
      </c>
      <c r="D16" s="406">
        <f t="shared" si="1"/>
        <v>186807</v>
      </c>
      <c r="E16" s="406">
        <f t="shared" si="2"/>
        <v>186807</v>
      </c>
      <c r="F16" s="406">
        <f>'表２１－２'!I27</f>
        <v>0</v>
      </c>
      <c r="G16" s="406">
        <f>'表２１－２'!M27</f>
        <v>186807</v>
      </c>
      <c r="H16" s="406">
        <f>'表２１－２'!Q27</f>
        <v>0</v>
      </c>
      <c r="I16" s="406">
        <f>'表２１－２'!U27</f>
        <v>0</v>
      </c>
      <c r="J16" s="406">
        <f>'表２１－２'!Y27</f>
        <v>0</v>
      </c>
      <c r="K16" s="406">
        <f>'表２１－２'!I64</f>
        <v>154818</v>
      </c>
      <c r="L16" s="406">
        <f>'表２１－２'!M64</f>
        <v>31989</v>
      </c>
      <c r="M16" s="407">
        <f>'表２１－２'!Q64</f>
        <v>0</v>
      </c>
    </row>
    <row r="17" spans="1:13" ht="22.5" customHeight="1">
      <c r="A17" s="680"/>
      <c r="B17" s="794"/>
      <c r="C17" s="109" t="s">
        <v>254</v>
      </c>
      <c r="D17" s="406">
        <f t="shared" si="1"/>
        <v>0</v>
      </c>
      <c r="E17" s="406">
        <f t="shared" si="2"/>
        <v>0</v>
      </c>
      <c r="F17" s="406">
        <f>'表２１－２'!I28</f>
        <v>0</v>
      </c>
      <c r="G17" s="406">
        <f>'表２１－２'!M28</f>
        <v>0</v>
      </c>
      <c r="H17" s="406">
        <f>'表２１－２'!Q28</f>
        <v>0</v>
      </c>
      <c r="I17" s="406">
        <f>'表２１－２'!U28</f>
        <v>0</v>
      </c>
      <c r="J17" s="406">
        <f>'表２１－２'!Y28</f>
        <v>0</v>
      </c>
      <c r="K17" s="406">
        <f>'表２１－２'!I65</f>
        <v>0</v>
      </c>
      <c r="L17" s="406">
        <f>'表２１－２'!M65</f>
        <v>0</v>
      </c>
      <c r="M17" s="407">
        <f>'表２１－２'!Q65</f>
        <v>0</v>
      </c>
    </row>
    <row r="18" spans="1:13" ht="22.5" customHeight="1">
      <c r="A18" s="680"/>
      <c r="B18" s="794"/>
      <c r="C18" s="109" t="s">
        <v>245</v>
      </c>
      <c r="D18" s="406">
        <f t="shared" si="1"/>
        <v>0</v>
      </c>
      <c r="E18" s="406">
        <f t="shared" si="2"/>
        <v>0</v>
      </c>
      <c r="F18" s="406">
        <f>'表２１－２'!I29</f>
        <v>0</v>
      </c>
      <c r="G18" s="406">
        <f>'表２１－２'!M29</f>
        <v>0</v>
      </c>
      <c r="H18" s="406">
        <f>'表２１－２'!Q29</f>
        <v>0</v>
      </c>
      <c r="I18" s="406">
        <f>'表２１－２'!U29</f>
        <v>0</v>
      </c>
      <c r="J18" s="406">
        <f>'表２１－２'!Y29</f>
        <v>0</v>
      </c>
      <c r="K18" s="406">
        <f>'表２１－２'!I66</f>
        <v>0</v>
      </c>
      <c r="L18" s="406">
        <f>'表２１－２'!M66</f>
        <v>0</v>
      </c>
      <c r="M18" s="407">
        <f>'表２１－２'!Q66</f>
        <v>0</v>
      </c>
    </row>
    <row r="19" spans="1:13" ht="22.5" customHeight="1">
      <c r="A19" s="680"/>
      <c r="B19" s="794"/>
      <c r="C19" s="109" t="s">
        <v>246</v>
      </c>
      <c r="D19" s="406">
        <f t="shared" si="1"/>
        <v>1553</v>
      </c>
      <c r="E19" s="406">
        <f t="shared" si="2"/>
        <v>1553</v>
      </c>
      <c r="F19" s="406">
        <f>'表２１－２'!I30</f>
        <v>0</v>
      </c>
      <c r="G19" s="406">
        <f>'表２１－２'!M30</f>
        <v>1553</v>
      </c>
      <c r="H19" s="406">
        <f>'表２１－２'!Q30</f>
        <v>0</v>
      </c>
      <c r="I19" s="406">
        <f>'表２１－２'!U30</f>
        <v>0</v>
      </c>
      <c r="J19" s="406">
        <f>'表２１－２'!Y30</f>
        <v>0</v>
      </c>
      <c r="K19" s="406">
        <f>'表２１－２'!I67</f>
        <v>1553</v>
      </c>
      <c r="L19" s="406">
        <f>'表２１－２'!M67</f>
        <v>0</v>
      </c>
      <c r="M19" s="407">
        <f>'表２１－２'!Q67</f>
        <v>0</v>
      </c>
    </row>
    <row r="20" spans="1:13" ht="22.5" customHeight="1">
      <c r="A20" s="680"/>
      <c r="B20" s="794"/>
      <c r="C20" s="109" t="s">
        <v>247</v>
      </c>
      <c r="D20" s="406">
        <f t="shared" si="1"/>
        <v>0</v>
      </c>
      <c r="E20" s="406">
        <f t="shared" si="2"/>
        <v>0</v>
      </c>
      <c r="F20" s="406">
        <f>'表２１－２'!I31</f>
        <v>0</v>
      </c>
      <c r="G20" s="406">
        <f>'表２１－２'!M31</f>
        <v>0</v>
      </c>
      <c r="H20" s="406">
        <f>'表２１－２'!Q31</f>
        <v>0</v>
      </c>
      <c r="I20" s="406">
        <f>'表２１－２'!U31</f>
        <v>0</v>
      </c>
      <c r="J20" s="406">
        <f>'表２１－２'!Y31</f>
        <v>0</v>
      </c>
      <c r="K20" s="406">
        <f>'表２１－２'!I68</f>
        <v>0</v>
      </c>
      <c r="L20" s="406">
        <f>'表２１－２'!M68</f>
        <v>0</v>
      </c>
      <c r="M20" s="407">
        <f>'表２１－２'!Q68</f>
        <v>0</v>
      </c>
    </row>
    <row r="21" spans="1:13" ht="22.5" customHeight="1">
      <c r="A21" s="680"/>
      <c r="B21" s="794"/>
      <c r="C21" s="109" t="s">
        <v>248</v>
      </c>
      <c r="D21" s="406">
        <f t="shared" si="1"/>
        <v>147431</v>
      </c>
      <c r="E21" s="406">
        <f t="shared" si="2"/>
        <v>147431</v>
      </c>
      <c r="F21" s="406">
        <f>'表２１－２'!I32</f>
        <v>0</v>
      </c>
      <c r="G21" s="406">
        <f>'表２１－２'!M32</f>
        <v>147431</v>
      </c>
      <c r="H21" s="406">
        <f>'表２１－２'!Q32</f>
        <v>0</v>
      </c>
      <c r="I21" s="406">
        <f>'表２１－２'!U32</f>
        <v>0</v>
      </c>
      <c r="J21" s="406">
        <f>'表２１－２'!Y32</f>
        <v>0</v>
      </c>
      <c r="K21" s="406">
        <f>'表２１－２'!I69</f>
        <v>147431</v>
      </c>
      <c r="L21" s="406">
        <f>'表２１－２'!M69</f>
        <v>0</v>
      </c>
      <c r="M21" s="407">
        <f>'表２１－２'!Q69</f>
        <v>0</v>
      </c>
    </row>
    <row r="22" spans="1:13" ht="22.5" customHeight="1">
      <c r="A22" s="680"/>
      <c r="B22" s="794"/>
      <c r="C22" s="109" t="s">
        <v>255</v>
      </c>
      <c r="D22" s="406">
        <f t="shared" si="1"/>
        <v>0</v>
      </c>
      <c r="E22" s="406">
        <f t="shared" si="2"/>
        <v>0</v>
      </c>
      <c r="F22" s="406">
        <f>'表２１－２'!I33</f>
        <v>0</v>
      </c>
      <c r="G22" s="406">
        <f>'表２１－２'!M33</f>
        <v>0</v>
      </c>
      <c r="H22" s="406">
        <f>'表２１－２'!Q33</f>
        <v>0</v>
      </c>
      <c r="I22" s="406">
        <f>'表２１－２'!U33</f>
        <v>0</v>
      </c>
      <c r="J22" s="406">
        <f>'表２１－２'!Y33</f>
        <v>0</v>
      </c>
      <c r="K22" s="406">
        <f>'表２１－２'!I70</f>
        <v>0</v>
      </c>
      <c r="L22" s="406">
        <f>'表２１－２'!M70</f>
        <v>0</v>
      </c>
      <c r="M22" s="407">
        <f>'表２１－２'!Q70</f>
        <v>0</v>
      </c>
    </row>
    <row r="23" spans="1:13" ht="27" customHeight="1">
      <c r="A23" s="680"/>
      <c r="B23" s="794"/>
      <c r="C23" s="111" t="s">
        <v>256</v>
      </c>
      <c r="D23" s="406">
        <f t="shared" si="1"/>
        <v>58795</v>
      </c>
      <c r="E23" s="406">
        <f t="shared" si="2"/>
        <v>58795</v>
      </c>
      <c r="F23" s="406">
        <f>'表２１－２'!I34</f>
        <v>2926</v>
      </c>
      <c r="G23" s="406">
        <f>'表２１－２'!M34</f>
        <v>55869</v>
      </c>
      <c r="H23" s="406">
        <f>'表２１－２'!Q34</f>
        <v>0</v>
      </c>
      <c r="I23" s="406">
        <f>'表２１－２'!U34</f>
        <v>0</v>
      </c>
      <c r="J23" s="406">
        <f>'表２１－２'!Y34</f>
        <v>0</v>
      </c>
      <c r="K23" s="406">
        <f>'表２１－２'!I71</f>
        <v>58795</v>
      </c>
      <c r="L23" s="406">
        <f>'表２１－２'!M71</f>
        <v>0</v>
      </c>
      <c r="M23" s="407">
        <f>'表２１－２'!Q71</f>
        <v>0</v>
      </c>
    </row>
    <row r="24" spans="1:13" ht="22.5" customHeight="1" thickBot="1">
      <c r="A24" s="681"/>
      <c r="B24" s="796"/>
      <c r="C24" s="112" t="s">
        <v>250</v>
      </c>
      <c r="D24" s="412">
        <f t="shared" si="1"/>
        <v>64740</v>
      </c>
      <c r="E24" s="412">
        <f t="shared" si="2"/>
        <v>62214</v>
      </c>
      <c r="F24" s="412">
        <f>'表２１－２'!I35</f>
        <v>24858</v>
      </c>
      <c r="G24" s="412">
        <f>'表２１－２'!M35</f>
        <v>37356</v>
      </c>
      <c r="H24" s="412">
        <f>'表２１－２'!Q35</f>
        <v>0</v>
      </c>
      <c r="I24" s="412">
        <f>'表２１－２'!U35</f>
        <v>0</v>
      </c>
      <c r="J24" s="412">
        <f>'表２１－２'!Y35</f>
        <v>2526</v>
      </c>
      <c r="K24" s="412">
        <f>'表２１－２'!I72</f>
        <v>64740</v>
      </c>
      <c r="L24" s="412">
        <f>'表２１－２'!M72</f>
        <v>0</v>
      </c>
      <c r="M24" s="413">
        <f>'表２１－２'!Q72</f>
        <v>0</v>
      </c>
    </row>
    <row r="25" spans="1:13" ht="30" customHeight="1" thickBot="1">
      <c r="A25" s="791" t="s">
        <v>257</v>
      </c>
      <c r="B25" s="792"/>
      <c r="C25" s="792"/>
      <c r="D25" s="402">
        <f>D5+D14</f>
        <v>4917941</v>
      </c>
      <c r="E25" s="402">
        <f aca="true" t="shared" si="4" ref="E25:M25">E5+E14</f>
        <v>4915415</v>
      </c>
      <c r="F25" s="402">
        <f t="shared" si="4"/>
        <v>250543</v>
      </c>
      <c r="G25" s="402">
        <f t="shared" si="4"/>
        <v>4664872</v>
      </c>
      <c r="H25" s="402">
        <f t="shared" si="4"/>
        <v>0</v>
      </c>
      <c r="I25" s="402">
        <f t="shared" si="4"/>
        <v>0</v>
      </c>
      <c r="J25" s="402">
        <f t="shared" si="4"/>
        <v>2526</v>
      </c>
      <c r="K25" s="402">
        <f t="shared" si="4"/>
        <v>3542473</v>
      </c>
      <c r="L25" s="402">
        <f t="shared" si="4"/>
        <v>848607</v>
      </c>
      <c r="M25" s="403">
        <f t="shared" si="4"/>
        <v>526861</v>
      </c>
    </row>
    <row r="27" spans="4:13" ht="13.5">
      <c r="D27" s="179"/>
      <c r="E27" s="179"/>
      <c r="F27" s="179"/>
      <c r="G27" s="179"/>
      <c r="H27" s="179"/>
      <c r="I27" s="179"/>
      <c r="J27" s="179"/>
      <c r="K27" s="179"/>
      <c r="L27" s="179"/>
      <c r="M27" s="179"/>
    </row>
    <row r="28" spans="4:5" ht="13.5">
      <c r="D28" s="179"/>
      <c r="E28" s="179"/>
    </row>
  </sheetData>
  <sheetProtection/>
  <mergeCells count="12">
    <mergeCell ref="A25:C25"/>
    <mergeCell ref="A5:A13"/>
    <mergeCell ref="B6:B13"/>
    <mergeCell ref="A14:A24"/>
    <mergeCell ref="B15:B24"/>
    <mergeCell ref="K3:M3"/>
    <mergeCell ref="A1:G1"/>
    <mergeCell ref="A3:C4"/>
    <mergeCell ref="D3:D4"/>
    <mergeCell ref="E3:H3"/>
    <mergeCell ref="I3:I4"/>
    <mergeCell ref="J3:J4"/>
  </mergeCells>
  <printOptions/>
  <pageMargins left="0.62" right="0.66" top="1" bottom="1" header="0.512" footer="0.512"/>
  <pageSetup horizontalDpi="300" verticalDpi="300" orientation="landscape" paperSize="9" scale="80" r:id="rId1"/>
</worksheet>
</file>

<file path=xl/worksheets/sheet3.xml><?xml version="1.0" encoding="utf-8"?>
<worksheet xmlns="http://schemas.openxmlformats.org/spreadsheetml/2006/main" xmlns:r="http://schemas.openxmlformats.org/officeDocument/2006/relationships">
  <dimension ref="A1:V24"/>
  <sheetViews>
    <sheetView zoomScale="67" zoomScaleNormal="67" zoomScalePageLayoutView="0" workbookViewId="0" topLeftCell="A1">
      <selection activeCell="C4" sqref="C4:E4"/>
    </sheetView>
  </sheetViews>
  <sheetFormatPr defaultColWidth="9.00390625" defaultRowHeight="13.5"/>
  <cols>
    <col min="1" max="1" width="3.375" style="7" customWidth="1"/>
    <col min="2" max="4" width="2.125" style="7" customWidth="1"/>
    <col min="5" max="5" width="15.50390625" style="7" customWidth="1"/>
    <col min="6" max="10" width="14.375" style="7" customWidth="1"/>
    <col min="11" max="11" width="10.50390625" style="7" bestFit="1" customWidth="1"/>
    <col min="12" max="13" width="11.625" style="7" bestFit="1" customWidth="1"/>
    <col min="14" max="14" width="10.50390625" style="7" bestFit="1" customWidth="1"/>
    <col min="15" max="15" width="11.625" style="7" bestFit="1" customWidth="1"/>
    <col min="16" max="16" width="10.50390625" style="7" bestFit="1" customWidth="1"/>
    <col min="17" max="17" width="9.125" style="7" bestFit="1" customWidth="1"/>
    <col min="18" max="18" width="10.50390625" style="7" bestFit="1" customWidth="1"/>
    <col min="19" max="19" width="9.125" style="7" bestFit="1" customWidth="1"/>
    <col min="20" max="20" width="10.50390625" style="7" bestFit="1" customWidth="1"/>
    <col min="21" max="21" width="11.625" style="7" bestFit="1" customWidth="1"/>
    <col min="22" max="22" width="16.125" style="7" bestFit="1" customWidth="1"/>
    <col min="23" max="16384" width="9.00390625" style="7" customWidth="1"/>
  </cols>
  <sheetData>
    <row r="1" spans="1:10" ht="21" customHeight="1" thickBot="1">
      <c r="A1" s="489" t="s">
        <v>44</v>
      </c>
      <c r="B1" s="489"/>
      <c r="C1" s="489"/>
      <c r="D1" s="489"/>
      <c r="E1" s="489"/>
      <c r="F1" s="489"/>
      <c r="G1" s="489"/>
      <c r="J1" s="7" t="s">
        <v>322</v>
      </c>
    </row>
    <row r="2" spans="1:10" ht="27.75" customHeight="1" thickBot="1">
      <c r="A2" s="505" t="s">
        <v>45</v>
      </c>
      <c r="B2" s="506"/>
      <c r="C2" s="506"/>
      <c r="D2" s="506"/>
      <c r="E2" s="507"/>
      <c r="F2" s="190" t="s">
        <v>329</v>
      </c>
      <c r="G2" s="14" t="s">
        <v>341</v>
      </c>
      <c r="H2" s="165" t="s">
        <v>347</v>
      </c>
      <c r="I2" s="14" t="s">
        <v>352</v>
      </c>
      <c r="J2" s="150" t="s">
        <v>356</v>
      </c>
    </row>
    <row r="3" spans="1:10" ht="27.75" customHeight="1" thickTop="1">
      <c r="A3" s="508" t="s">
        <v>28</v>
      </c>
      <c r="B3" s="529" t="s">
        <v>29</v>
      </c>
      <c r="C3" s="529"/>
      <c r="D3" s="529"/>
      <c r="E3" s="529"/>
      <c r="F3" s="209">
        <v>193275377</v>
      </c>
      <c r="G3" s="125">
        <v>196437397</v>
      </c>
      <c r="H3" s="188">
        <v>190462233</v>
      </c>
      <c r="I3" s="209">
        <v>193350335</v>
      </c>
      <c r="J3" s="210">
        <f>J4+J8+J9</f>
        <v>188476972</v>
      </c>
    </row>
    <row r="4" spans="1:22" ht="27.75" customHeight="1">
      <c r="A4" s="509"/>
      <c r="B4" s="530"/>
      <c r="C4" s="533" t="s">
        <v>46</v>
      </c>
      <c r="D4" s="533"/>
      <c r="E4" s="533"/>
      <c r="F4" s="153">
        <v>179622279</v>
      </c>
      <c r="G4" s="167">
        <v>182927269</v>
      </c>
      <c r="H4" s="153">
        <v>179894603</v>
      </c>
      <c r="I4" s="153">
        <v>180387730</v>
      </c>
      <c r="J4" s="211">
        <f>SUM(J5:J7)</f>
        <v>177540955</v>
      </c>
      <c r="K4" s="269"/>
      <c r="L4" s="269"/>
      <c r="M4" s="269"/>
      <c r="N4" s="269"/>
      <c r="O4" s="269"/>
      <c r="P4" s="269"/>
      <c r="Q4" s="269"/>
      <c r="R4" s="269"/>
      <c r="S4" s="269"/>
      <c r="T4" s="269"/>
      <c r="U4" s="269"/>
      <c r="V4" s="96"/>
    </row>
    <row r="5" spans="1:22" ht="27.75" customHeight="1">
      <c r="A5" s="509"/>
      <c r="B5" s="531"/>
      <c r="C5" s="530"/>
      <c r="D5" s="535" t="s">
        <v>47</v>
      </c>
      <c r="E5" s="535"/>
      <c r="F5" s="154">
        <v>24242491</v>
      </c>
      <c r="G5" s="168">
        <v>25152670</v>
      </c>
      <c r="H5" s="154">
        <v>22606638</v>
      </c>
      <c r="I5" s="154">
        <v>21287446</v>
      </c>
      <c r="J5" s="212">
        <f>'表２１－１'!I8</f>
        <v>22453395</v>
      </c>
      <c r="K5" s="269"/>
      <c r="L5" s="269"/>
      <c r="M5" s="269"/>
      <c r="N5" s="269"/>
      <c r="O5" s="269"/>
      <c r="P5" s="269"/>
      <c r="Q5" s="269"/>
      <c r="R5" s="269"/>
      <c r="S5" s="269"/>
      <c r="T5" s="269"/>
      <c r="U5" s="269"/>
      <c r="V5" s="269"/>
    </row>
    <row r="6" spans="1:22" ht="27.75" customHeight="1">
      <c r="A6" s="509"/>
      <c r="B6" s="531"/>
      <c r="C6" s="531"/>
      <c r="D6" s="535" t="s">
        <v>279</v>
      </c>
      <c r="E6" s="535"/>
      <c r="F6" s="154">
        <v>105481456</v>
      </c>
      <c r="G6" s="168">
        <v>104836041</v>
      </c>
      <c r="H6" s="154">
        <v>106211513</v>
      </c>
      <c r="I6" s="154">
        <v>104557095</v>
      </c>
      <c r="J6" s="212">
        <f>'表２１－１'!M8</f>
        <v>102108655</v>
      </c>
      <c r="K6" s="269"/>
      <c r="L6" s="269"/>
      <c r="M6" s="269"/>
      <c r="N6" s="269"/>
      <c r="O6" s="269"/>
      <c r="P6" s="269"/>
      <c r="Q6" s="269"/>
      <c r="R6" s="269"/>
      <c r="S6" s="269"/>
      <c r="T6" s="269"/>
      <c r="U6" s="269"/>
      <c r="V6" s="269"/>
    </row>
    <row r="7" spans="1:22" ht="27.75" customHeight="1">
      <c r="A7" s="509"/>
      <c r="B7" s="531"/>
      <c r="C7" s="534"/>
      <c r="D7" s="535" t="s">
        <v>48</v>
      </c>
      <c r="E7" s="535"/>
      <c r="F7" s="154">
        <v>49898332</v>
      </c>
      <c r="G7" s="168">
        <v>52938558</v>
      </c>
      <c r="H7" s="154">
        <v>51076452</v>
      </c>
      <c r="I7" s="154">
        <v>54543189</v>
      </c>
      <c r="J7" s="212">
        <f>'表２１－１'!Q8</f>
        <v>52978905</v>
      </c>
      <c r="K7" s="269"/>
      <c r="L7" s="269"/>
      <c r="M7" s="269"/>
      <c r="N7" s="269"/>
      <c r="O7" s="269"/>
      <c r="P7" s="269"/>
      <c r="Q7" s="269"/>
      <c r="R7" s="269"/>
      <c r="S7" s="269"/>
      <c r="T7" s="269"/>
      <c r="U7" s="269"/>
      <c r="V7" s="269"/>
    </row>
    <row r="8" spans="1:22" ht="27.75" customHeight="1">
      <c r="A8" s="509"/>
      <c r="B8" s="531"/>
      <c r="C8" s="536" t="s">
        <v>49</v>
      </c>
      <c r="D8" s="536"/>
      <c r="E8" s="536"/>
      <c r="F8" s="155">
        <v>13584214</v>
      </c>
      <c r="G8" s="169">
        <v>13474770</v>
      </c>
      <c r="H8" s="155">
        <v>10512200</v>
      </c>
      <c r="I8" s="155">
        <v>12898400</v>
      </c>
      <c r="J8" s="213">
        <f>'表２１－１'!U8</f>
        <v>10901564</v>
      </c>
      <c r="K8" s="269"/>
      <c r="L8" s="269"/>
      <c r="M8" s="269"/>
      <c r="N8" s="269"/>
      <c r="O8" s="269"/>
      <c r="P8" s="269"/>
      <c r="Q8" s="269"/>
      <c r="R8" s="269"/>
      <c r="S8" s="269"/>
      <c r="T8" s="269"/>
      <c r="U8" s="269"/>
      <c r="V8" s="269"/>
    </row>
    <row r="9" spans="1:10" ht="27.75" customHeight="1">
      <c r="A9" s="509"/>
      <c r="B9" s="531"/>
      <c r="C9" s="537" t="s">
        <v>50</v>
      </c>
      <c r="D9" s="537"/>
      <c r="E9" s="537"/>
      <c r="F9" s="156">
        <v>68884</v>
      </c>
      <c r="G9" s="170">
        <v>35358</v>
      </c>
      <c r="H9" s="156">
        <v>55430</v>
      </c>
      <c r="I9" s="156">
        <v>64205</v>
      </c>
      <c r="J9" s="214">
        <f>SUM(J10:J11)</f>
        <v>34453</v>
      </c>
    </row>
    <row r="10" spans="1:22" ht="27.75" customHeight="1">
      <c r="A10" s="509"/>
      <c r="B10" s="531"/>
      <c r="C10" s="530"/>
      <c r="D10" s="538" t="s">
        <v>278</v>
      </c>
      <c r="E10" s="538"/>
      <c r="F10" s="154">
        <v>67181</v>
      </c>
      <c r="G10" s="168">
        <v>30455</v>
      </c>
      <c r="H10" s="154">
        <v>42607</v>
      </c>
      <c r="I10" s="154">
        <v>42274</v>
      </c>
      <c r="J10" s="212">
        <f>'表２１－１'!Y8</f>
        <v>12385</v>
      </c>
      <c r="K10" s="269"/>
      <c r="L10" s="269"/>
      <c r="M10" s="269"/>
      <c r="N10" s="269"/>
      <c r="O10" s="269"/>
      <c r="P10" s="269"/>
      <c r="Q10" s="269"/>
      <c r="R10" s="269"/>
      <c r="S10" s="269"/>
      <c r="T10" s="269"/>
      <c r="U10" s="269"/>
      <c r="V10" s="269"/>
    </row>
    <row r="11" spans="1:10" ht="27.75" customHeight="1">
      <c r="A11" s="509"/>
      <c r="B11" s="531"/>
      <c r="C11" s="531"/>
      <c r="D11" s="539" t="s">
        <v>51</v>
      </c>
      <c r="E11" s="540"/>
      <c r="F11" s="154">
        <v>1703</v>
      </c>
      <c r="G11" s="168">
        <v>4903</v>
      </c>
      <c r="H11" s="154">
        <v>12823</v>
      </c>
      <c r="I11" s="154">
        <v>21931</v>
      </c>
      <c r="J11" s="212">
        <f>J12</f>
        <v>22068</v>
      </c>
    </row>
    <row r="12" spans="1:10" ht="27.75" customHeight="1" thickBot="1">
      <c r="A12" s="510"/>
      <c r="B12" s="532"/>
      <c r="C12" s="532"/>
      <c r="D12" s="387"/>
      <c r="E12" s="12" t="s">
        <v>52</v>
      </c>
      <c r="F12" s="157">
        <v>1703</v>
      </c>
      <c r="G12" s="171">
        <v>4903</v>
      </c>
      <c r="H12" s="157">
        <v>12823</v>
      </c>
      <c r="I12" s="157">
        <v>21931</v>
      </c>
      <c r="J12" s="215">
        <f>'表２１－１'!E45</f>
        <v>22068</v>
      </c>
    </row>
    <row r="13" spans="1:10" ht="27.75" customHeight="1" thickTop="1">
      <c r="A13" s="520" t="s">
        <v>53</v>
      </c>
      <c r="B13" s="529" t="s">
        <v>29</v>
      </c>
      <c r="C13" s="529"/>
      <c r="D13" s="529"/>
      <c r="E13" s="529"/>
      <c r="F13" s="199">
        <v>100</v>
      </c>
      <c r="G13" s="216">
        <f aca="true" t="shared" si="0" ref="G13:G19">G3/F3*100</f>
        <v>101.63601802209912</v>
      </c>
      <c r="H13" s="199">
        <f>H3/F3*100</f>
        <v>98.5444891927439</v>
      </c>
      <c r="I13" s="216">
        <f>I3/F3*100</f>
        <v>100.03878300545237</v>
      </c>
      <c r="J13" s="217">
        <f>J3/F3*100</f>
        <v>97.5173221366941</v>
      </c>
    </row>
    <row r="14" spans="1:10" ht="27.75" customHeight="1">
      <c r="A14" s="521"/>
      <c r="B14" s="530"/>
      <c r="C14" s="533" t="s">
        <v>46</v>
      </c>
      <c r="D14" s="533"/>
      <c r="E14" s="533"/>
      <c r="F14" s="199">
        <v>100</v>
      </c>
      <c r="G14" s="216">
        <f t="shared" si="0"/>
        <v>101.8399666335377</v>
      </c>
      <c r="H14" s="199">
        <f aca="true" t="shared" si="1" ref="H14:H20">H4/F4*100</f>
        <v>100.15160925555342</v>
      </c>
      <c r="I14" s="216">
        <f aca="true" t="shared" si="2" ref="I14:I20">I4/F4*100</f>
        <v>100.42614479910925</v>
      </c>
      <c r="J14" s="217">
        <f aca="true" t="shared" si="3" ref="J14:J20">J4/F4*100</f>
        <v>98.84127736738047</v>
      </c>
    </row>
    <row r="15" spans="1:10" ht="27.75" customHeight="1">
      <c r="A15" s="521"/>
      <c r="B15" s="531"/>
      <c r="C15" s="530"/>
      <c r="D15" s="535" t="s">
        <v>47</v>
      </c>
      <c r="E15" s="535"/>
      <c r="F15" s="199">
        <v>100</v>
      </c>
      <c r="G15" s="216">
        <f t="shared" si="0"/>
        <v>103.75447803610611</v>
      </c>
      <c r="H15" s="199">
        <f t="shared" si="1"/>
        <v>93.2521249569609</v>
      </c>
      <c r="I15" s="216">
        <f t="shared" si="2"/>
        <v>87.81047294191013</v>
      </c>
      <c r="J15" s="217">
        <f t="shared" si="3"/>
        <v>92.61999932267686</v>
      </c>
    </row>
    <row r="16" spans="1:10" ht="27.75" customHeight="1">
      <c r="A16" s="521"/>
      <c r="B16" s="531"/>
      <c r="C16" s="531"/>
      <c r="D16" s="535" t="s">
        <v>279</v>
      </c>
      <c r="E16" s="535"/>
      <c r="F16" s="199">
        <v>100</v>
      </c>
      <c r="G16" s="216">
        <f t="shared" si="0"/>
        <v>99.38812467662562</v>
      </c>
      <c r="H16" s="199">
        <f t="shared" si="1"/>
        <v>100.69211881186015</v>
      </c>
      <c r="I16" s="216">
        <f t="shared" si="2"/>
        <v>99.12367440206741</v>
      </c>
      <c r="J16" s="217">
        <f t="shared" si="3"/>
        <v>96.80247018964168</v>
      </c>
    </row>
    <row r="17" spans="1:10" ht="27.75" customHeight="1">
      <c r="A17" s="521"/>
      <c r="B17" s="531"/>
      <c r="C17" s="534"/>
      <c r="D17" s="535" t="s">
        <v>48</v>
      </c>
      <c r="E17" s="535"/>
      <c r="F17" s="199">
        <v>100</v>
      </c>
      <c r="G17" s="216">
        <f t="shared" si="0"/>
        <v>106.09284093905183</v>
      </c>
      <c r="H17" s="199">
        <f t="shared" si="1"/>
        <v>102.36104084601465</v>
      </c>
      <c r="I17" s="216">
        <f t="shared" si="2"/>
        <v>109.30864181993098</v>
      </c>
      <c r="J17" s="217">
        <f t="shared" si="3"/>
        <v>106.17369935331706</v>
      </c>
    </row>
    <row r="18" spans="1:10" ht="27.75" customHeight="1">
      <c r="A18" s="521"/>
      <c r="B18" s="531"/>
      <c r="C18" s="536" t="s">
        <v>54</v>
      </c>
      <c r="D18" s="536"/>
      <c r="E18" s="536"/>
      <c r="F18" s="199">
        <v>100</v>
      </c>
      <c r="G18" s="216">
        <f t="shared" si="0"/>
        <v>99.19432953573906</v>
      </c>
      <c r="H18" s="199">
        <f t="shared" si="1"/>
        <v>77.38541221450134</v>
      </c>
      <c r="I18" s="216">
        <f t="shared" si="2"/>
        <v>94.95138990007077</v>
      </c>
      <c r="J18" s="217">
        <f t="shared" si="3"/>
        <v>80.25170981552559</v>
      </c>
    </row>
    <row r="19" spans="1:10" ht="27.75" customHeight="1">
      <c r="A19" s="521"/>
      <c r="B19" s="531"/>
      <c r="C19" s="537" t="s">
        <v>55</v>
      </c>
      <c r="D19" s="537"/>
      <c r="E19" s="537"/>
      <c r="F19" s="199">
        <v>100</v>
      </c>
      <c r="G19" s="216">
        <f t="shared" si="0"/>
        <v>51.32977179025608</v>
      </c>
      <c r="H19" s="199">
        <f t="shared" si="1"/>
        <v>80.46861390163173</v>
      </c>
      <c r="I19" s="216">
        <f t="shared" si="2"/>
        <v>93.2074211718251</v>
      </c>
      <c r="J19" s="204">
        <f t="shared" si="3"/>
        <v>50.015968875210504</v>
      </c>
    </row>
    <row r="20" spans="1:10" ht="27.75" customHeight="1">
      <c r="A20" s="521"/>
      <c r="B20" s="531"/>
      <c r="C20" s="530"/>
      <c r="D20" s="538" t="s">
        <v>278</v>
      </c>
      <c r="E20" s="538"/>
      <c r="F20" s="199">
        <v>100</v>
      </c>
      <c r="G20" s="216">
        <f>G10/F10*100</f>
        <v>45.33275777377532</v>
      </c>
      <c r="H20" s="199">
        <f t="shared" si="1"/>
        <v>63.4212054003364</v>
      </c>
      <c r="I20" s="216">
        <f t="shared" si="2"/>
        <v>62.92552953960197</v>
      </c>
      <c r="J20" s="217">
        <f t="shared" si="3"/>
        <v>18.435271877465354</v>
      </c>
    </row>
    <row r="21" spans="1:10" ht="27.75" customHeight="1">
      <c r="A21" s="521"/>
      <c r="B21" s="531"/>
      <c r="C21" s="531"/>
      <c r="D21" s="538" t="s">
        <v>51</v>
      </c>
      <c r="E21" s="538"/>
      <c r="F21" s="199">
        <v>100</v>
      </c>
      <c r="G21" s="388" t="s">
        <v>319</v>
      </c>
      <c r="H21" s="388" t="s">
        <v>319</v>
      </c>
      <c r="I21" s="388" t="s">
        <v>319</v>
      </c>
      <c r="J21" s="390" t="s">
        <v>319</v>
      </c>
    </row>
    <row r="22" spans="1:10" ht="27.75" customHeight="1" thickBot="1">
      <c r="A22" s="522"/>
      <c r="B22" s="541"/>
      <c r="C22" s="541"/>
      <c r="D22" s="386"/>
      <c r="E22" s="13" t="s">
        <v>52</v>
      </c>
      <c r="F22" s="218">
        <v>100</v>
      </c>
      <c r="G22" s="389" t="s">
        <v>320</v>
      </c>
      <c r="H22" s="389" t="s">
        <v>320</v>
      </c>
      <c r="I22" s="389" t="s">
        <v>320</v>
      </c>
      <c r="J22" s="391" t="s">
        <v>319</v>
      </c>
    </row>
    <row r="24" ht="13.5">
      <c r="B24" s="7" t="s">
        <v>300</v>
      </c>
    </row>
  </sheetData>
  <sheetProtection/>
  <mergeCells count="28">
    <mergeCell ref="C20:C22"/>
    <mergeCell ref="D20:E20"/>
    <mergeCell ref="D21:E21"/>
    <mergeCell ref="A13:A22"/>
    <mergeCell ref="B13:E13"/>
    <mergeCell ref="B14:B22"/>
    <mergeCell ref="C14:E14"/>
    <mergeCell ref="C15:C17"/>
    <mergeCell ref="D15:E15"/>
    <mergeCell ref="D16:E16"/>
    <mergeCell ref="D17:E17"/>
    <mergeCell ref="C18:E18"/>
    <mergeCell ref="C19:E19"/>
    <mergeCell ref="C8:E8"/>
    <mergeCell ref="C9:E9"/>
    <mergeCell ref="C10:C12"/>
    <mergeCell ref="D10:E10"/>
    <mergeCell ref="D11:E11"/>
    <mergeCell ref="A1:G1"/>
    <mergeCell ref="A2:E2"/>
    <mergeCell ref="A3:A12"/>
    <mergeCell ref="B3:E3"/>
    <mergeCell ref="B4:B12"/>
    <mergeCell ref="C4:E4"/>
    <mergeCell ref="C5:C7"/>
    <mergeCell ref="D5:E5"/>
    <mergeCell ref="D6:E6"/>
    <mergeCell ref="D7:E7"/>
  </mergeCells>
  <printOptions/>
  <pageMargins left="0.7874015748031497" right="0.33" top="0.984251968503937" bottom="0.98425196850393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I15"/>
  <sheetViews>
    <sheetView zoomScalePageLayoutView="0" workbookViewId="0" topLeftCell="A7">
      <selection activeCell="C4" sqref="C4"/>
    </sheetView>
  </sheetViews>
  <sheetFormatPr defaultColWidth="9.00390625" defaultRowHeight="13.5"/>
  <cols>
    <col min="1" max="1" width="2.625" style="7" customWidth="1"/>
    <col min="2" max="2" width="2.125" style="7" customWidth="1"/>
    <col min="3" max="3" width="2.625" style="7" customWidth="1"/>
    <col min="4" max="4" width="14.125" style="7" customWidth="1"/>
    <col min="5" max="5" width="13.625" style="7" customWidth="1"/>
    <col min="6" max="9" width="13.375" style="7" customWidth="1"/>
    <col min="10" max="16384" width="9.00390625" style="7" customWidth="1"/>
  </cols>
  <sheetData>
    <row r="1" spans="1:9" ht="21" customHeight="1" thickBot="1">
      <c r="A1" s="489" t="s">
        <v>56</v>
      </c>
      <c r="B1" s="489"/>
      <c r="C1" s="489"/>
      <c r="D1" s="489"/>
      <c r="E1" s="489"/>
      <c r="F1" s="547"/>
      <c r="I1" s="7" t="s">
        <v>322</v>
      </c>
    </row>
    <row r="2" spans="1:9" ht="27.75" customHeight="1" thickBot="1">
      <c r="A2" s="505" t="s">
        <v>45</v>
      </c>
      <c r="B2" s="506"/>
      <c r="C2" s="506"/>
      <c r="D2" s="507"/>
      <c r="E2" s="190" t="s">
        <v>329</v>
      </c>
      <c r="F2" s="14" t="s">
        <v>341</v>
      </c>
      <c r="G2" s="165" t="s">
        <v>347</v>
      </c>
      <c r="H2" s="14" t="s">
        <v>352</v>
      </c>
      <c r="I2" s="150" t="s">
        <v>356</v>
      </c>
    </row>
    <row r="3" spans="1:9" ht="27.75" customHeight="1" thickTop="1">
      <c r="A3" s="508" t="s">
        <v>57</v>
      </c>
      <c r="B3" s="549" t="s">
        <v>30</v>
      </c>
      <c r="C3" s="549"/>
      <c r="D3" s="549"/>
      <c r="E3" s="15">
        <v>1131987</v>
      </c>
      <c r="F3" s="172">
        <v>1171017</v>
      </c>
      <c r="G3" s="180">
        <v>1144632</v>
      </c>
      <c r="H3" s="15">
        <v>1178489</v>
      </c>
      <c r="I3" s="270">
        <f>'表５'!F30</f>
        <v>1161958</v>
      </c>
    </row>
    <row r="4" spans="1:9" ht="27.75" customHeight="1">
      <c r="A4" s="509"/>
      <c r="B4" s="530"/>
      <c r="C4" s="535" t="s">
        <v>31</v>
      </c>
      <c r="D4" s="535"/>
      <c r="E4" s="16">
        <v>743087</v>
      </c>
      <c r="F4" s="36">
        <v>764303</v>
      </c>
      <c r="G4" s="16">
        <v>827805</v>
      </c>
      <c r="H4" s="16">
        <v>1006318</v>
      </c>
      <c r="I4" s="271">
        <f>'表５'!G30</f>
        <v>936639</v>
      </c>
    </row>
    <row r="5" spans="1:9" ht="27.75" customHeight="1">
      <c r="A5" s="509"/>
      <c r="B5" s="531"/>
      <c r="C5" s="535" t="s">
        <v>32</v>
      </c>
      <c r="D5" s="535"/>
      <c r="E5" s="16">
        <v>1003817</v>
      </c>
      <c r="F5" s="36">
        <v>1012929</v>
      </c>
      <c r="G5" s="16">
        <v>981441</v>
      </c>
      <c r="H5" s="16">
        <v>951070</v>
      </c>
      <c r="I5" s="271">
        <f>'表５'!H30</f>
        <v>984467</v>
      </c>
    </row>
    <row r="6" spans="1:9" ht="27.75" customHeight="1">
      <c r="A6" s="509"/>
      <c r="B6" s="531"/>
      <c r="C6" s="535" t="s">
        <v>33</v>
      </c>
      <c r="D6" s="535"/>
      <c r="E6" s="16">
        <v>1143765</v>
      </c>
      <c r="F6" s="36">
        <v>1290112</v>
      </c>
      <c r="G6" s="16">
        <v>1175094</v>
      </c>
      <c r="H6" s="16">
        <v>1263294</v>
      </c>
      <c r="I6" s="271">
        <f>'表５'!I30</f>
        <v>1297236</v>
      </c>
    </row>
    <row r="7" spans="1:9" ht="27.75" customHeight="1">
      <c r="A7" s="509"/>
      <c r="B7" s="531"/>
      <c r="C7" s="542" t="s">
        <v>265</v>
      </c>
      <c r="D7" s="542"/>
      <c r="E7" s="16">
        <v>7540088</v>
      </c>
      <c r="F7" s="36">
        <v>7182593</v>
      </c>
      <c r="G7" s="16">
        <v>6348397</v>
      </c>
      <c r="H7" s="16">
        <v>6299100</v>
      </c>
      <c r="I7" s="271">
        <f>'表５'!J30</f>
        <v>6565351</v>
      </c>
    </row>
    <row r="8" spans="1:9" ht="27.75" customHeight="1">
      <c r="A8" s="509"/>
      <c r="B8" s="531"/>
      <c r="C8" s="503" t="s">
        <v>34</v>
      </c>
      <c r="D8" s="19" t="s">
        <v>35</v>
      </c>
      <c r="E8" s="16">
        <v>1186874</v>
      </c>
      <c r="F8" s="36">
        <v>1199392</v>
      </c>
      <c r="G8" s="16">
        <v>1316882</v>
      </c>
      <c r="H8" s="16">
        <v>1439550</v>
      </c>
      <c r="I8" s="271">
        <f>'表５'!K30</f>
        <v>1189512</v>
      </c>
    </row>
    <row r="9" spans="1:9" ht="27.75" customHeight="1">
      <c r="A9" s="509"/>
      <c r="B9" s="531"/>
      <c r="C9" s="503"/>
      <c r="D9" s="19" t="s">
        <v>36</v>
      </c>
      <c r="E9" s="16">
        <v>2209277</v>
      </c>
      <c r="F9" s="36">
        <v>2574524</v>
      </c>
      <c r="G9" s="16">
        <v>2179542</v>
      </c>
      <c r="H9" s="16">
        <v>2479249</v>
      </c>
      <c r="I9" s="271">
        <f>'表５'!L30</f>
        <v>2473524</v>
      </c>
    </row>
    <row r="10" spans="1:9" ht="27.75" customHeight="1">
      <c r="A10" s="509"/>
      <c r="B10" s="531"/>
      <c r="C10" s="503"/>
      <c r="D10" s="19" t="s">
        <v>37</v>
      </c>
      <c r="E10" s="16">
        <v>266173</v>
      </c>
      <c r="F10" s="36">
        <v>293094</v>
      </c>
      <c r="G10" s="16">
        <v>320634</v>
      </c>
      <c r="H10" s="16">
        <v>361990</v>
      </c>
      <c r="I10" s="271">
        <f>'表５'!M30</f>
        <v>414407</v>
      </c>
    </row>
    <row r="11" spans="1:9" ht="27.75" customHeight="1">
      <c r="A11" s="509"/>
      <c r="B11" s="531"/>
      <c r="C11" s="526" t="s">
        <v>39</v>
      </c>
      <c r="D11" s="543"/>
      <c r="E11" s="16">
        <v>1141490</v>
      </c>
      <c r="F11" s="36">
        <v>771804</v>
      </c>
      <c r="G11" s="16">
        <v>855453</v>
      </c>
      <c r="H11" s="16">
        <v>818650</v>
      </c>
      <c r="I11" s="271">
        <f>'表５'!N30</f>
        <v>848534</v>
      </c>
    </row>
    <row r="12" spans="1:9" ht="27.75" customHeight="1">
      <c r="A12" s="509"/>
      <c r="B12" s="531"/>
      <c r="C12" s="535" t="s">
        <v>40</v>
      </c>
      <c r="D12" s="535"/>
      <c r="E12" s="16">
        <v>1604973</v>
      </c>
      <c r="F12" s="36">
        <v>1670691</v>
      </c>
      <c r="G12" s="16">
        <v>1727009</v>
      </c>
      <c r="H12" s="16">
        <v>1711100</v>
      </c>
      <c r="I12" s="271">
        <f>'表５'!O30</f>
        <v>2096598</v>
      </c>
    </row>
    <row r="13" spans="1:9" ht="27.75" customHeight="1">
      <c r="A13" s="509"/>
      <c r="B13" s="534"/>
      <c r="C13" s="546" t="s">
        <v>350</v>
      </c>
      <c r="D13" s="542"/>
      <c r="E13" s="154" t="s">
        <v>343</v>
      </c>
      <c r="F13" s="168">
        <v>1229667</v>
      </c>
      <c r="G13" s="154">
        <v>962462</v>
      </c>
      <c r="H13" s="154">
        <v>1094144</v>
      </c>
      <c r="I13" s="271">
        <f>'表５'!P30</f>
        <v>1120478</v>
      </c>
    </row>
    <row r="14" spans="1:9" ht="27.75" customHeight="1">
      <c r="A14" s="509"/>
      <c r="B14" s="544" t="s">
        <v>41</v>
      </c>
      <c r="C14" s="544"/>
      <c r="D14" s="544"/>
      <c r="E14" s="20">
        <v>15114</v>
      </c>
      <c r="F14" s="173">
        <v>15177</v>
      </c>
      <c r="G14" s="20">
        <v>15643</v>
      </c>
      <c r="H14" s="20">
        <v>16305</v>
      </c>
      <c r="I14" s="181">
        <f>'表５'!Q30</f>
        <v>15935</v>
      </c>
    </row>
    <row r="15" spans="1:9" ht="27.75" customHeight="1" thickBot="1">
      <c r="A15" s="548"/>
      <c r="B15" s="545" t="s">
        <v>42</v>
      </c>
      <c r="C15" s="545"/>
      <c r="D15" s="545"/>
      <c r="E15" s="21">
        <v>8025</v>
      </c>
      <c r="F15" s="174">
        <v>8277</v>
      </c>
      <c r="G15" s="21">
        <v>7888</v>
      </c>
      <c r="H15" s="21">
        <v>8232</v>
      </c>
      <c r="I15" s="182">
        <f>'表５'!R30</f>
        <v>8493</v>
      </c>
    </row>
  </sheetData>
  <sheetProtection/>
  <mergeCells count="15">
    <mergeCell ref="A1:F1"/>
    <mergeCell ref="A2:D2"/>
    <mergeCell ref="A3:A15"/>
    <mergeCell ref="B3:D3"/>
    <mergeCell ref="C4:D4"/>
    <mergeCell ref="C5:D5"/>
    <mergeCell ref="C6:D6"/>
    <mergeCell ref="C7:D7"/>
    <mergeCell ref="C8:C10"/>
    <mergeCell ref="C11:D11"/>
    <mergeCell ref="C12:D12"/>
    <mergeCell ref="B14:D14"/>
    <mergeCell ref="B15:D15"/>
    <mergeCell ref="C13:D13"/>
    <mergeCell ref="B4:B13"/>
  </mergeCells>
  <printOptions/>
  <pageMargins left="0.7874015748031497" right="0.7480314960629921" top="0.984251968503937" bottom="0.984251968503937" header="0.5118110236220472" footer="0.5118110236220472"/>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R32"/>
  <sheetViews>
    <sheetView zoomScale="95" zoomScaleNormal="95" zoomScalePageLayoutView="0" workbookViewId="0" topLeftCell="A1">
      <pane xSplit="4" ySplit="4" topLeftCell="E5" activePane="bottomRight" state="frozen"/>
      <selection pane="topLeft" activeCell="C4" sqref="C4"/>
      <selection pane="topRight" activeCell="C4" sqref="C4"/>
      <selection pane="bottomLeft" activeCell="C4" sqref="C4"/>
      <selection pane="bottomRight" activeCell="C4" sqref="C4"/>
    </sheetView>
  </sheetViews>
  <sheetFormatPr defaultColWidth="9.00390625" defaultRowHeight="13.5"/>
  <cols>
    <col min="1" max="3" width="2.125" style="7" customWidth="1"/>
    <col min="4" max="4" width="17.625" style="7" customWidth="1"/>
    <col min="5" max="6" width="14.875" style="7" bestFit="1" customWidth="1"/>
    <col min="7" max="7" width="12.875" style="7" bestFit="1" customWidth="1"/>
    <col min="8" max="9" width="13.875" style="7" bestFit="1" customWidth="1"/>
    <col min="10" max="10" width="12.875" style="7" bestFit="1" customWidth="1"/>
    <col min="11" max="11" width="11.875" style="7" customWidth="1"/>
    <col min="12" max="12" width="12.875" style="7" bestFit="1" customWidth="1"/>
    <col min="13" max="13" width="10.75390625" style="7" bestFit="1" customWidth="1"/>
    <col min="14" max="14" width="10.75390625" style="7" customWidth="1"/>
    <col min="15" max="16" width="11.625" style="7" bestFit="1" customWidth="1"/>
    <col min="17" max="18" width="13.875" style="7" bestFit="1" customWidth="1"/>
    <col min="19" max="16384" width="9.00390625" style="7" customWidth="1"/>
  </cols>
  <sheetData>
    <row r="1" spans="1:18" ht="21" customHeight="1" thickBot="1">
      <c r="A1" s="556" t="s">
        <v>58</v>
      </c>
      <c r="B1" s="556"/>
      <c r="C1" s="556"/>
      <c r="D1" s="556"/>
      <c r="E1" s="556"/>
      <c r="F1" s="556"/>
      <c r="R1" s="22" t="s">
        <v>59</v>
      </c>
    </row>
    <row r="2" spans="1:18" ht="15" customHeight="1">
      <c r="A2" s="557" t="s">
        <v>45</v>
      </c>
      <c r="B2" s="558"/>
      <c r="C2" s="558"/>
      <c r="D2" s="559"/>
      <c r="E2" s="566" t="s">
        <v>60</v>
      </c>
      <c r="F2" s="569" t="s">
        <v>61</v>
      </c>
      <c r="G2" s="569"/>
      <c r="H2" s="569"/>
      <c r="I2" s="569"/>
      <c r="J2" s="569"/>
      <c r="K2" s="569"/>
      <c r="L2" s="569"/>
      <c r="M2" s="569"/>
      <c r="N2" s="569"/>
      <c r="O2" s="569"/>
      <c r="P2" s="442"/>
      <c r="Q2" s="574" t="s">
        <v>62</v>
      </c>
      <c r="R2" s="577" t="s">
        <v>63</v>
      </c>
    </row>
    <row r="3" spans="1:18" ht="15" customHeight="1">
      <c r="A3" s="560"/>
      <c r="B3" s="561"/>
      <c r="C3" s="561"/>
      <c r="D3" s="562"/>
      <c r="E3" s="567"/>
      <c r="F3" s="580" t="s">
        <v>64</v>
      </c>
      <c r="G3" s="582" t="s">
        <v>31</v>
      </c>
      <c r="H3" s="584" t="s">
        <v>32</v>
      </c>
      <c r="I3" s="584" t="s">
        <v>33</v>
      </c>
      <c r="J3" s="586" t="s">
        <v>263</v>
      </c>
      <c r="K3" s="586" t="s">
        <v>65</v>
      </c>
      <c r="L3" s="586" t="s">
        <v>66</v>
      </c>
      <c r="M3" s="586" t="s">
        <v>67</v>
      </c>
      <c r="N3" s="570" t="s">
        <v>68</v>
      </c>
      <c r="O3" s="572" t="s">
        <v>40</v>
      </c>
      <c r="P3" s="602" t="s">
        <v>350</v>
      </c>
      <c r="Q3" s="575"/>
      <c r="R3" s="578"/>
    </row>
    <row r="4" spans="1:18" ht="15" customHeight="1" thickBot="1">
      <c r="A4" s="563"/>
      <c r="B4" s="564"/>
      <c r="C4" s="564"/>
      <c r="D4" s="565"/>
      <c r="E4" s="568"/>
      <c r="F4" s="581"/>
      <c r="G4" s="583"/>
      <c r="H4" s="585"/>
      <c r="I4" s="585"/>
      <c r="J4" s="587"/>
      <c r="K4" s="587"/>
      <c r="L4" s="587"/>
      <c r="M4" s="587"/>
      <c r="N4" s="571"/>
      <c r="O4" s="573"/>
      <c r="P4" s="603"/>
      <c r="Q4" s="576"/>
      <c r="R4" s="579"/>
    </row>
    <row r="5" spans="1:18" ht="19.5" customHeight="1" thickBot="1">
      <c r="A5" s="550" t="s">
        <v>69</v>
      </c>
      <c r="B5" s="551"/>
      <c r="C5" s="551"/>
      <c r="D5" s="552"/>
      <c r="E5" s="26">
        <f>F5+Q5+R5</f>
        <v>188476972</v>
      </c>
      <c r="F5" s="219">
        <f>F7+F11+F12</f>
        <v>155683780</v>
      </c>
      <c r="G5" s="24">
        <f>G7+G11+G12</f>
        <v>2040937</v>
      </c>
      <c r="H5" s="24">
        <f>H7+H11+H12</f>
        <v>67835672</v>
      </c>
      <c r="I5" s="24">
        <f aca="true" t="shared" si="0" ref="I5:R5">I7+I11+I12</f>
        <v>42215961</v>
      </c>
      <c r="J5" s="24">
        <f t="shared" si="0"/>
        <v>10031857</v>
      </c>
      <c r="K5" s="24">
        <f t="shared" si="0"/>
        <v>29382144</v>
      </c>
      <c r="L5" s="24">
        <f t="shared" si="0"/>
        <v>878101</v>
      </c>
      <c r="M5" s="24">
        <f t="shared" si="0"/>
        <v>177366</v>
      </c>
      <c r="N5" s="24">
        <f t="shared" si="0"/>
        <v>2230797</v>
      </c>
      <c r="O5" s="443">
        <f t="shared" si="0"/>
        <v>192887</v>
      </c>
      <c r="P5" s="25">
        <f>P7+P11+P12</f>
        <v>698058</v>
      </c>
      <c r="Q5" s="26">
        <f>Q7+Q11+Q12+Q13</f>
        <v>21391800</v>
      </c>
      <c r="R5" s="26">
        <f t="shared" si="0"/>
        <v>11401392</v>
      </c>
    </row>
    <row r="6" spans="1:18" ht="19.5" customHeight="1" thickTop="1">
      <c r="A6" s="553" t="s">
        <v>70</v>
      </c>
      <c r="B6" s="554"/>
      <c r="C6" s="554"/>
      <c r="D6" s="555"/>
      <c r="E6" s="27"/>
      <c r="F6" s="28"/>
      <c r="G6" s="29"/>
      <c r="H6" s="30"/>
      <c r="I6" s="30"/>
      <c r="J6" s="30"/>
      <c r="K6" s="30"/>
      <c r="L6" s="30"/>
      <c r="M6" s="30"/>
      <c r="N6" s="30"/>
      <c r="O6" s="31"/>
      <c r="P6" s="448"/>
      <c r="Q6" s="175"/>
      <c r="R6" s="175"/>
    </row>
    <row r="7" spans="1:18" ht="19.5" customHeight="1">
      <c r="A7" s="588"/>
      <c r="B7" s="591" t="s">
        <v>71</v>
      </c>
      <c r="C7" s="592"/>
      <c r="D7" s="593"/>
      <c r="E7" s="23">
        <f aca="true" t="shared" si="1" ref="E7:E13">F7+Q7+R7</f>
        <v>177540955</v>
      </c>
      <c r="F7" s="220">
        <f aca="true" t="shared" si="2" ref="F7:F12">SUM(G7:P7)</f>
        <v>148765583</v>
      </c>
      <c r="G7" s="32">
        <f>SUM(G8:G10)</f>
        <v>1974996</v>
      </c>
      <c r="H7" s="32">
        <f>SUM(H8:H10)</f>
        <v>64041314</v>
      </c>
      <c r="I7" s="32">
        <f>SUM(I8:I10)</f>
        <v>39362063</v>
      </c>
      <c r="J7" s="32">
        <f aca="true" t="shared" si="3" ref="J7:R7">SUM(J8:J10)</f>
        <v>9855857</v>
      </c>
      <c r="K7" s="32">
        <f t="shared" si="3"/>
        <v>29354144</v>
      </c>
      <c r="L7" s="32">
        <f t="shared" si="3"/>
        <v>878101</v>
      </c>
      <c r="M7" s="32">
        <f t="shared" si="3"/>
        <v>177366</v>
      </c>
      <c r="N7" s="32">
        <f>SUM(N8:N10)</f>
        <v>2230797</v>
      </c>
      <c r="O7" s="36">
        <f t="shared" si="3"/>
        <v>192887</v>
      </c>
      <c r="P7" s="18">
        <f>SUM(P8:P10)</f>
        <v>698058</v>
      </c>
      <c r="Q7" s="23">
        <f t="shared" si="3"/>
        <v>17441630</v>
      </c>
      <c r="R7" s="23">
        <f t="shared" si="3"/>
        <v>11333742</v>
      </c>
    </row>
    <row r="8" spans="1:18" ht="19.5" customHeight="1">
      <c r="A8" s="589"/>
      <c r="B8" s="515"/>
      <c r="C8" s="591" t="s">
        <v>72</v>
      </c>
      <c r="D8" s="593"/>
      <c r="E8" s="23">
        <f>F8+Q8+R8</f>
        <v>22453395</v>
      </c>
      <c r="F8" s="220">
        <f t="shared" si="2"/>
        <v>21211619</v>
      </c>
      <c r="G8" s="32">
        <f>'表２１－１'!$I11</f>
        <v>44913</v>
      </c>
      <c r="H8" s="16">
        <f>'表２１－１'!$I12</f>
        <v>12054236</v>
      </c>
      <c r="I8" s="16">
        <f>'表２１－１'!$I13</f>
        <v>7372795</v>
      </c>
      <c r="J8" s="16">
        <f>'表２１－１'!$I14</f>
        <v>1352017</v>
      </c>
      <c r="K8" s="16">
        <f>'表２１－１'!$I15</f>
        <v>199265</v>
      </c>
      <c r="L8" s="16">
        <f>'表２１－１'!$I16</f>
        <v>456</v>
      </c>
      <c r="M8" s="16">
        <f>'表２１－１'!$I17</f>
        <v>1411</v>
      </c>
      <c r="N8" s="16">
        <f>'表２１－１'!$I18</f>
        <v>164737</v>
      </c>
      <c r="O8" s="17">
        <f>'表２１－１'!$I19</f>
        <v>19734</v>
      </c>
      <c r="P8" s="18">
        <f>'表２１－１'!$I22</f>
        <v>2055</v>
      </c>
      <c r="Q8" s="23">
        <f>'表２１－１'!I25</f>
        <v>1201141</v>
      </c>
      <c r="R8" s="23">
        <f>'表２１－１'!I37</f>
        <v>40635</v>
      </c>
    </row>
    <row r="9" spans="1:18" ht="19.5" customHeight="1">
      <c r="A9" s="589"/>
      <c r="B9" s="516"/>
      <c r="C9" s="591" t="s">
        <v>280</v>
      </c>
      <c r="D9" s="593"/>
      <c r="E9" s="23">
        <f t="shared" si="1"/>
        <v>102108655</v>
      </c>
      <c r="F9" s="220">
        <f t="shared" si="2"/>
        <v>97357938</v>
      </c>
      <c r="G9" s="32">
        <f>'表２１－１'!$M11</f>
        <v>1719</v>
      </c>
      <c r="H9" s="16">
        <f>'表２１－１'!$M12</f>
        <v>35678869</v>
      </c>
      <c r="I9" s="16">
        <f>'表２１－１'!$M13</f>
        <v>20723702</v>
      </c>
      <c r="J9" s="16">
        <f>'表２１－１'!$M14</f>
        <v>8503840</v>
      </c>
      <c r="K9" s="16">
        <f>'表２１－１'!$M15</f>
        <v>29154879</v>
      </c>
      <c r="L9" s="16">
        <f>'表２１－１'!$M16</f>
        <v>877645</v>
      </c>
      <c r="M9" s="16">
        <f>'表２１－１'!$M17</f>
        <v>175955</v>
      </c>
      <c r="N9" s="16">
        <f>'表２１－１'!$M18</f>
        <v>2066060</v>
      </c>
      <c r="O9" s="17">
        <f>'表２１－１'!$M19</f>
        <v>173153</v>
      </c>
      <c r="P9" s="18">
        <f>'表２１－１'!$M22</f>
        <v>2116</v>
      </c>
      <c r="Q9" s="23">
        <f>'表２１－１'!M25</f>
        <v>478574</v>
      </c>
      <c r="R9" s="23">
        <f>'表２１－１'!M37</f>
        <v>4272143</v>
      </c>
    </row>
    <row r="10" spans="1:18" ht="19.5" customHeight="1">
      <c r="A10" s="589"/>
      <c r="B10" s="518"/>
      <c r="C10" s="591" t="s">
        <v>73</v>
      </c>
      <c r="D10" s="593"/>
      <c r="E10" s="23">
        <f t="shared" si="1"/>
        <v>52978905</v>
      </c>
      <c r="F10" s="220">
        <f t="shared" si="2"/>
        <v>30196026</v>
      </c>
      <c r="G10" s="32">
        <f>'表２１－１'!$Q11</f>
        <v>1928364</v>
      </c>
      <c r="H10" s="16">
        <f>'表２１－１'!$Q12</f>
        <v>16308209</v>
      </c>
      <c r="I10" s="16">
        <f>'表２１－１'!$Q13</f>
        <v>11265566</v>
      </c>
      <c r="J10" s="16">
        <f>'表２１－１'!$Q14</f>
        <v>0</v>
      </c>
      <c r="K10" s="16">
        <f>'表２１－１'!$Q15</f>
        <v>0</v>
      </c>
      <c r="L10" s="16">
        <f>'表２１－１'!$Q16</f>
        <v>0</v>
      </c>
      <c r="M10" s="16">
        <f>'表２１－１'!$Q17</f>
        <v>0</v>
      </c>
      <c r="N10" s="16">
        <f>'表２１－１'!$Q18</f>
        <v>0</v>
      </c>
      <c r="O10" s="17">
        <f>'表２１－１'!$Q19</f>
        <v>0</v>
      </c>
      <c r="P10" s="18">
        <f>'表２１－１'!$Q22</f>
        <v>693887</v>
      </c>
      <c r="Q10" s="23">
        <f>'表２１－１'!Q25</f>
        <v>15761915</v>
      </c>
      <c r="R10" s="23">
        <f>'表２１－１'!Q37</f>
        <v>7020964</v>
      </c>
    </row>
    <row r="11" spans="1:18" ht="19.5" customHeight="1">
      <c r="A11" s="589"/>
      <c r="B11" s="591" t="s">
        <v>74</v>
      </c>
      <c r="C11" s="592"/>
      <c r="D11" s="593"/>
      <c r="E11" s="23">
        <f t="shared" si="1"/>
        <v>10901564</v>
      </c>
      <c r="F11" s="220">
        <f t="shared" si="2"/>
        <v>6916947</v>
      </c>
      <c r="G11" s="32">
        <f>'表２１－１'!$U11</f>
        <v>65941</v>
      </c>
      <c r="H11" s="16">
        <f>'表２１－１'!$U12</f>
        <v>3794158</v>
      </c>
      <c r="I11" s="16">
        <f>'表２１－１'!$U13</f>
        <v>2852848</v>
      </c>
      <c r="J11" s="16">
        <f>'表２１－１'!$U14</f>
        <v>176000</v>
      </c>
      <c r="K11" s="16">
        <f>'表２１－１'!$U15</f>
        <v>28000</v>
      </c>
      <c r="L11" s="16">
        <f>'表２１－１'!$U16</f>
        <v>0</v>
      </c>
      <c r="M11" s="16">
        <f>'表２１－１'!$U17</f>
        <v>0</v>
      </c>
      <c r="N11" s="16">
        <f>'表２１－１'!$U18</f>
        <v>0</v>
      </c>
      <c r="O11" s="17">
        <f>'表２１－１'!$U19</f>
        <v>0</v>
      </c>
      <c r="P11" s="18">
        <f>'表２１－１'!$U22</f>
        <v>0</v>
      </c>
      <c r="Q11" s="23">
        <f>'表２１－１'!U25</f>
        <v>3920117</v>
      </c>
      <c r="R11" s="23">
        <f>'表２１－１'!U37</f>
        <v>64500</v>
      </c>
    </row>
    <row r="12" spans="1:18" ht="19.5" customHeight="1">
      <c r="A12" s="589"/>
      <c r="B12" s="539" t="s">
        <v>281</v>
      </c>
      <c r="C12" s="594"/>
      <c r="D12" s="595"/>
      <c r="E12" s="183">
        <f t="shared" si="1"/>
        <v>12385</v>
      </c>
      <c r="F12" s="221">
        <f t="shared" si="2"/>
        <v>1250</v>
      </c>
      <c r="G12" s="32">
        <f>'表２１－１'!$Y11</f>
        <v>0</v>
      </c>
      <c r="H12" s="16">
        <f>'表２１－１'!$Y12</f>
        <v>200</v>
      </c>
      <c r="I12" s="16">
        <f>'表２１－１'!$Y13</f>
        <v>1050</v>
      </c>
      <c r="J12" s="16">
        <f>'表２１－１'!$Y14</f>
        <v>0</v>
      </c>
      <c r="K12" s="16">
        <f>'表２１－１'!$Y15</f>
        <v>0</v>
      </c>
      <c r="L12" s="16">
        <f>'表２１－１'!$Y16</f>
        <v>0</v>
      </c>
      <c r="M12" s="16">
        <f>'表２１－１'!$Y17</f>
        <v>0</v>
      </c>
      <c r="N12" s="16">
        <f>'表２１－１'!$Y18</f>
        <v>0</v>
      </c>
      <c r="O12" s="17">
        <f>'表２１－１'!$Y19</f>
        <v>0</v>
      </c>
      <c r="P12" s="18">
        <f>'表２１－１'!$Y22</f>
        <v>0</v>
      </c>
      <c r="Q12" s="183">
        <f>'表２１－１'!Y25</f>
        <v>7985</v>
      </c>
      <c r="R12" s="183">
        <f>'表２１－１'!Y37</f>
        <v>3150</v>
      </c>
    </row>
    <row r="13" spans="1:18" ht="19.5" customHeight="1" thickBot="1">
      <c r="A13" s="589"/>
      <c r="B13" s="539" t="s">
        <v>282</v>
      </c>
      <c r="C13" s="594"/>
      <c r="D13" s="595"/>
      <c r="E13" s="183">
        <f t="shared" si="1"/>
        <v>22068</v>
      </c>
      <c r="F13" s="222"/>
      <c r="G13" s="148"/>
      <c r="H13" s="178"/>
      <c r="I13" s="178"/>
      <c r="J13" s="178"/>
      <c r="K13" s="178"/>
      <c r="L13" s="178"/>
      <c r="M13" s="178"/>
      <c r="N13" s="178"/>
      <c r="O13" s="223"/>
      <c r="P13" s="449"/>
      <c r="Q13" s="183">
        <f>'表２１－１'!E45</f>
        <v>22068</v>
      </c>
      <c r="R13" s="224"/>
    </row>
    <row r="14" spans="1:18" ht="19.5" customHeight="1" thickTop="1">
      <c r="A14" s="599" t="s">
        <v>75</v>
      </c>
      <c r="B14" s="600"/>
      <c r="C14" s="600"/>
      <c r="D14" s="601"/>
      <c r="E14" s="175">
        <f>E15+E23+E28</f>
        <v>188476972</v>
      </c>
      <c r="F14" s="225">
        <f>F15+F23+F28</f>
        <v>155683780</v>
      </c>
      <c r="G14" s="226">
        <f>G15+G23+G28</f>
        <v>2040937</v>
      </c>
      <c r="H14" s="176">
        <f aca="true" t="shared" si="4" ref="H14:R14">H15+H23+H28</f>
        <v>67835672</v>
      </c>
      <c r="I14" s="176">
        <f t="shared" si="4"/>
        <v>42215961</v>
      </c>
      <c r="J14" s="176">
        <f t="shared" si="4"/>
        <v>10031857</v>
      </c>
      <c r="K14" s="176">
        <f t="shared" si="4"/>
        <v>29382144</v>
      </c>
      <c r="L14" s="176">
        <f t="shared" si="4"/>
        <v>878101</v>
      </c>
      <c r="M14" s="176">
        <f t="shared" si="4"/>
        <v>177366</v>
      </c>
      <c r="N14" s="176">
        <f t="shared" si="4"/>
        <v>2230797</v>
      </c>
      <c r="O14" s="444">
        <f t="shared" si="4"/>
        <v>192887</v>
      </c>
      <c r="P14" s="177">
        <f t="shared" si="4"/>
        <v>698058</v>
      </c>
      <c r="Q14" s="177">
        <f t="shared" si="4"/>
        <v>21391800</v>
      </c>
      <c r="R14" s="177">
        <f t="shared" si="4"/>
        <v>11401392</v>
      </c>
    </row>
    <row r="15" spans="1:18" ht="19.5" customHeight="1">
      <c r="A15" s="588"/>
      <c r="B15" s="591" t="s">
        <v>76</v>
      </c>
      <c r="C15" s="592"/>
      <c r="D15" s="593"/>
      <c r="E15" s="23">
        <f>F15+Q15+R15</f>
        <v>156505361</v>
      </c>
      <c r="F15" s="227">
        <f>SUM(G15:P15)</f>
        <v>132835739</v>
      </c>
      <c r="G15" s="228">
        <f>G16+G19+G20+G21+G22</f>
        <v>1757534</v>
      </c>
      <c r="H15" s="16">
        <f aca="true" t="shared" si="5" ref="H15:O15">H16+H19+H20+H21+H22</f>
        <v>57244767</v>
      </c>
      <c r="I15" s="16">
        <f t="shared" si="5"/>
        <v>33087518</v>
      </c>
      <c r="J15" s="16">
        <f t="shared" si="5"/>
        <v>9258468</v>
      </c>
      <c r="K15" s="16">
        <f t="shared" si="5"/>
        <v>27363886</v>
      </c>
      <c r="L15" s="16">
        <f t="shared" si="5"/>
        <v>873653</v>
      </c>
      <c r="M15" s="16">
        <f t="shared" si="5"/>
        <v>177366</v>
      </c>
      <c r="N15" s="16">
        <f t="shared" si="5"/>
        <v>2191825</v>
      </c>
      <c r="O15" s="17">
        <f t="shared" si="5"/>
        <v>186905</v>
      </c>
      <c r="P15" s="18">
        <f>P16+P19+P20+P21+P22</f>
        <v>693817</v>
      </c>
      <c r="Q15" s="23">
        <f>'表２１－１'!I62</f>
        <v>12429421</v>
      </c>
      <c r="R15" s="23">
        <f>'表２１－１'!I74</f>
        <v>11240201</v>
      </c>
    </row>
    <row r="16" spans="1:18" ht="19.5" customHeight="1">
      <c r="A16" s="589"/>
      <c r="B16" s="515"/>
      <c r="C16" s="591" t="s">
        <v>77</v>
      </c>
      <c r="D16" s="593"/>
      <c r="E16" s="23">
        <f>F16+Q16+R16</f>
        <v>119111635</v>
      </c>
      <c r="F16" s="227">
        <f aca="true" t="shared" si="6" ref="F16:F28">SUM(G16:P16)</f>
        <v>115286239</v>
      </c>
      <c r="G16" s="228">
        <f>SUM(G17:G18)</f>
        <v>1540997</v>
      </c>
      <c r="H16" s="16">
        <f aca="true" t="shared" si="7" ref="H16:O16">SUM(H17:H18)</f>
        <v>50006563</v>
      </c>
      <c r="I16" s="16">
        <f t="shared" si="7"/>
        <v>28811972</v>
      </c>
      <c r="J16" s="16">
        <f t="shared" si="7"/>
        <v>8657301</v>
      </c>
      <c r="K16" s="16">
        <f t="shared" si="7"/>
        <v>22512551</v>
      </c>
      <c r="L16" s="16">
        <f t="shared" si="7"/>
        <v>845422</v>
      </c>
      <c r="M16" s="16">
        <f t="shared" si="7"/>
        <v>166983</v>
      </c>
      <c r="N16" s="16">
        <f t="shared" si="7"/>
        <v>1957829</v>
      </c>
      <c r="O16" s="17">
        <f t="shared" si="7"/>
        <v>151348</v>
      </c>
      <c r="P16" s="18">
        <f>SUM(P17:P18)</f>
        <v>635273</v>
      </c>
      <c r="Q16" s="23">
        <f>136259+3689137</f>
        <v>3825396</v>
      </c>
      <c r="R16" s="33"/>
    </row>
    <row r="17" spans="1:18" ht="19.5" customHeight="1">
      <c r="A17" s="589"/>
      <c r="B17" s="516"/>
      <c r="C17" s="515"/>
      <c r="D17" s="149" t="s">
        <v>78</v>
      </c>
      <c r="E17" s="23">
        <f aca="true" t="shared" si="8" ref="E17:E28">F17+Q17+R17</f>
        <v>73282986</v>
      </c>
      <c r="F17" s="220">
        <f t="shared" si="6"/>
        <v>73282986</v>
      </c>
      <c r="G17" s="32">
        <f>'表８'!F8</f>
        <v>951035</v>
      </c>
      <c r="H17" s="16">
        <f>'表９'!F8</f>
        <v>31645319</v>
      </c>
      <c r="I17" s="16">
        <f>'表１０'!F8</f>
        <v>18503659</v>
      </c>
      <c r="J17" s="16">
        <f>'表１１'!F8</f>
        <v>5102976</v>
      </c>
      <c r="K17" s="16">
        <f>'表１２'!F8</f>
        <v>14487584</v>
      </c>
      <c r="L17" s="16">
        <f>'表１３'!F8</f>
        <v>646469</v>
      </c>
      <c r="M17" s="16">
        <f>'表１４'!F8</f>
        <v>119655</v>
      </c>
      <c r="N17" s="16">
        <f>'表１５'!F8</f>
        <v>1291915</v>
      </c>
      <c r="O17" s="17">
        <f>'表１６'!F8</f>
        <v>94626</v>
      </c>
      <c r="P17" s="18">
        <f>'表１７'!F8</f>
        <v>439748</v>
      </c>
      <c r="Q17" s="37"/>
      <c r="R17" s="33"/>
    </row>
    <row r="18" spans="1:18" ht="19.5" customHeight="1">
      <c r="A18" s="589"/>
      <c r="B18" s="516"/>
      <c r="C18" s="518"/>
      <c r="D18" s="149" t="s">
        <v>79</v>
      </c>
      <c r="E18" s="23">
        <f t="shared" si="8"/>
        <v>42003253</v>
      </c>
      <c r="F18" s="220">
        <f t="shared" si="6"/>
        <v>42003253</v>
      </c>
      <c r="G18" s="32">
        <f>'表８'!F9</f>
        <v>589962</v>
      </c>
      <c r="H18" s="32">
        <f>'表９'!F9</f>
        <v>18361244</v>
      </c>
      <c r="I18" s="32">
        <f>'表１０'!F9</f>
        <v>10308313</v>
      </c>
      <c r="J18" s="32">
        <f>'表１１'!F9</f>
        <v>3554325</v>
      </c>
      <c r="K18" s="32">
        <f>'表１２'!F9</f>
        <v>8024967</v>
      </c>
      <c r="L18" s="32">
        <f>'表１３'!F9</f>
        <v>198953</v>
      </c>
      <c r="M18" s="32">
        <f>'表１４'!F9</f>
        <v>47328</v>
      </c>
      <c r="N18" s="32">
        <f>'表１５'!F9</f>
        <v>665914</v>
      </c>
      <c r="O18" s="17">
        <f>'表１６'!F9</f>
        <v>56722</v>
      </c>
      <c r="P18" s="18">
        <f>'表１７'!F9</f>
        <v>195525</v>
      </c>
      <c r="Q18" s="37"/>
      <c r="R18" s="33"/>
    </row>
    <row r="19" spans="1:18" ht="19.5" customHeight="1">
      <c r="A19" s="589"/>
      <c r="B19" s="516"/>
      <c r="C19" s="591" t="s">
        <v>80</v>
      </c>
      <c r="D19" s="593"/>
      <c r="E19" s="23">
        <f t="shared" si="8"/>
        <v>3232337</v>
      </c>
      <c r="F19" s="220">
        <f t="shared" si="6"/>
        <v>3232337</v>
      </c>
      <c r="G19" s="32">
        <f>'表８'!F10</f>
        <v>26867</v>
      </c>
      <c r="H19" s="32">
        <f>'表９'!F10</f>
        <v>1430673</v>
      </c>
      <c r="I19" s="32">
        <f>'表１０'!F10</f>
        <v>956122</v>
      </c>
      <c r="J19" s="32">
        <f>'表１１'!F10</f>
        <v>70842</v>
      </c>
      <c r="K19" s="32">
        <f>'表１２'!F10</f>
        <v>673433</v>
      </c>
      <c r="L19" s="32">
        <f>'表１３'!F10</f>
        <v>10959</v>
      </c>
      <c r="M19" s="32">
        <f>'表１４'!F10</f>
        <v>3418</v>
      </c>
      <c r="N19" s="32">
        <f>'表１５'!F10</f>
        <v>29257</v>
      </c>
      <c r="O19" s="17">
        <f>'表１６'!F10</f>
        <v>19030</v>
      </c>
      <c r="P19" s="18">
        <f>'表１７'!F10</f>
        <v>11736</v>
      </c>
      <c r="Q19" s="37"/>
      <c r="R19" s="33"/>
    </row>
    <row r="20" spans="1:18" ht="19.5" customHeight="1">
      <c r="A20" s="589"/>
      <c r="B20" s="516"/>
      <c r="C20" s="591" t="s">
        <v>81</v>
      </c>
      <c r="D20" s="593"/>
      <c r="E20" s="23">
        <f t="shared" si="8"/>
        <v>6193943</v>
      </c>
      <c r="F20" s="220">
        <f t="shared" si="6"/>
        <v>6193943</v>
      </c>
      <c r="G20" s="32">
        <f>'表８'!F11</f>
        <v>131071</v>
      </c>
      <c r="H20" s="16">
        <f>'表９'!F11</f>
        <v>2987732</v>
      </c>
      <c r="I20" s="16">
        <f>'表１０'!F11</f>
        <v>1603531</v>
      </c>
      <c r="J20" s="16">
        <f>'表１１'!F11</f>
        <v>284660</v>
      </c>
      <c r="K20" s="16">
        <f>'表１２'!F11</f>
        <v>1091511</v>
      </c>
      <c r="L20" s="16">
        <f>'表１３'!F11</f>
        <v>4246</v>
      </c>
      <c r="M20" s="16">
        <f>'表１４'!F11</f>
        <v>386</v>
      </c>
      <c r="N20" s="16">
        <f>'表１５'!F11</f>
        <v>52287</v>
      </c>
      <c r="O20" s="17">
        <f>'表１６'!F11</f>
        <v>16104</v>
      </c>
      <c r="P20" s="18">
        <f>'表１７'!F11</f>
        <v>22415</v>
      </c>
      <c r="Q20" s="37"/>
      <c r="R20" s="33"/>
    </row>
    <row r="21" spans="1:18" ht="19.5" customHeight="1">
      <c r="A21" s="589"/>
      <c r="B21" s="516"/>
      <c r="C21" s="591" t="s">
        <v>82</v>
      </c>
      <c r="D21" s="593"/>
      <c r="E21" s="23">
        <f t="shared" si="8"/>
        <v>7626505</v>
      </c>
      <c r="F21" s="220">
        <f t="shared" si="6"/>
        <v>7626505</v>
      </c>
      <c r="G21" s="32">
        <f>'表８'!F12</f>
        <v>45361</v>
      </c>
      <c r="H21" s="16">
        <f>'表９'!F12</f>
        <v>2604851</v>
      </c>
      <c r="I21" s="16">
        <f>'表１０'!F12</f>
        <v>1590553</v>
      </c>
      <c r="J21" s="16">
        <f>'表１１'!F12</f>
        <v>240498</v>
      </c>
      <c r="K21" s="16">
        <f>'表１２'!F12</f>
        <v>2954600</v>
      </c>
      <c r="L21" s="16">
        <f>'表１３'!F12</f>
        <v>11966</v>
      </c>
      <c r="M21" s="16">
        <f>'表１４'!F12</f>
        <v>6418</v>
      </c>
      <c r="N21" s="16">
        <f>'表１５'!F12</f>
        <v>148370</v>
      </c>
      <c r="O21" s="17">
        <f>'表１６'!F12</f>
        <v>0</v>
      </c>
      <c r="P21" s="18">
        <f>'表１７'!F12</f>
        <v>23888</v>
      </c>
      <c r="Q21" s="37"/>
      <c r="R21" s="33"/>
    </row>
    <row r="22" spans="1:18" ht="19.5" customHeight="1">
      <c r="A22" s="589"/>
      <c r="B22" s="518"/>
      <c r="C22" s="591" t="s">
        <v>83</v>
      </c>
      <c r="D22" s="593"/>
      <c r="E22" s="23">
        <f t="shared" si="8"/>
        <v>496715</v>
      </c>
      <c r="F22" s="220">
        <f t="shared" si="6"/>
        <v>496715</v>
      </c>
      <c r="G22" s="32">
        <f>'表８'!F13</f>
        <v>13238</v>
      </c>
      <c r="H22" s="16">
        <f>'表９'!F13</f>
        <v>214948</v>
      </c>
      <c r="I22" s="16">
        <f>'表１０'!F13</f>
        <v>125340</v>
      </c>
      <c r="J22" s="16">
        <f>'表１１'!F13</f>
        <v>5167</v>
      </c>
      <c r="K22" s="16">
        <f>'表１２'!F13</f>
        <v>131791</v>
      </c>
      <c r="L22" s="16">
        <f>'表１３'!F13</f>
        <v>1060</v>
      </c>
      <c r="M22" s="16">
        <f>'表１４'!F13</f>
        <v>161</v>
      </c>
      <c r="N22" s="16">
        <f>'表１５'!F13</f>
        <v>4082</v>
      </c>
      <c r="O22" s="17">
        <f>'表１６'!F13</f>
        <v>423</v>
      </c>
      <c r="P22" s="18">
        <f>'表１７'!F13</f>
        <v>505</v>
      </c>
      <c r="Q22" s="37"/>
      <c r="R22" s="33"/>
    </row>
    <row r="23" spans="1:18" ht="19.5" customHeight="1">
      <c r="A23" s="589"/>
      <c r="B23" s="591" t="s">
        <v>84</v>
      </c>
      <c r="C23" s="592"/>
      <c r="D23" s="593"/>
      <c r="E23" s="23">
        <f t="shared" si="8"/>
        <v>21059981</v>
      </c>
      <c r="F23" s="227">
        <f t="shared" si="6"/>
        <v>13443793</v>
      </c>
      <c r="G23" s="228">
        <f>SUM(G24:G27)</f>
        <v>212529</v>
      </c>
      <c r="H23" s="16">
        <f aca="true" t="shared" si="9" ref="H23:O23">SUM(H24:H27)</f>
        <v>7200693</v>
      </c>
      <c r="I23" s="16">
        <f>SUM(I24:I27)</f>
        <v>5038312</v>
      </c>
      <c r="J23" s="16">
        <f t="shared" si="9"/>
        <v>620749</v>
      </c>
      <c r="K23" s="16">
        <f t="shared" si="9"/>
        <v>355120</v>
      </c>
      <c r="L23" s="16">
        <f t="shared" si="9"/>
        <v>4448</v>
      </c>
      <c r="M23" s="16">
        <f t="shared" si="9"/>
        <v>0</v>
      </c>
      <c r="N23" s="16">
        <f t="shared" si="9"/>
        <v>2525</v>
      </c>
      <c r="O23" s="17">
        <f t="shared" si="9"/>
        <v>5982</v>
      </c>
      <c r="P23" s="18">
        <f>SUM(P24:P27)</f>
        <v>3435</v>
      </c>
      <c r="Q23" s="23">
        <f>'表２１－１'!M62</f>
        <v>7475027</v>
      </c>
      <c r="R23" s="23">
        <f>'表２１－１'!M74</f>
        <v>141161</v>
      </c>
    </row>
    <row r="24" spans="1:18" ht="19.5" customHeight="1">
      <c r="A24" s="589"/>
      <c r="B24" s="515"/>
      <c r="C24" s="591" t="s">
        <v>85</v>
      </c>
      <c r="D24" s="593"/>
      <c r="E24" s="23">
        <f t="shared" si="8"/>
        <v>48220</v>
      </c>
      <c r="F24" s="220">
        <f t="shared" si="6"/>
        <v>48220</v>
      </c>
      <c r="G24" s="32">
        <v>0</v>
      </c>
      <c r="H24" s="16">
        <v>26373</v>
      </c>
      <c r="I24" s="16">
        <v>21847</v>
      </c>
      <c r="J24" s="16">
        <v>0</v>
      </c>
      <c r="K24" s="16">
        <v>0</v>
      </c>
      <c r="L24" s="16">
        <v>0</v>
      </c>
      <c r="M24" s="16">
        <v>0</v>
      </c>
      <c r="N24" s="16">
        <v>0</v>
      </c>
      <c r="O24" s="17">
        <v>0</v>
      </c>
      <c r="P24" s="18">
        <v>0</v>
      </c>
      <c r="Q24" s="37"/>
      <c r="R24" s="33"/>
    </row>
    <row r="25" spans="1:18" ht="19.5" customHeight="1">
      <c r="A25" s="589"/>
      <c r="B25" s="516"/>
      <c r="C25" s="591" t="s">
        <v>86</v>
      </c>
      <c r="D25" s="593"/>
      <c r="E25" s="23">
        <f t="shared" si="8"/>
        <v>8654253</v>
      </c>
      <c r="F25" s="220">
        <f t="shared" si="6"/>
        <v>8654253</v>
      </c>
      <c r="G25" s="32">
        <v>200416</v>
      </c>
      <c r="H25" s="16">
        <v>3492267</v>
      </c>
      <c r="I25" s="16">
        <v>4614471</v>
      </c>
      <c r="J25" s="16">
        <v>57741</v>
      </c>
      <c r="K25" s="16">
        <v>285517</v>
      </c>
      <c r="L25" s="16">
        <v>2376</v>
      </c>
      <c r="M25" s="16">
        <v>0</v>
      </c>
      <c r="N25" s="16">
        <v>0</v>
      </c>
      <c r="O25" s="17">
        <v>0</v>
      </c>
      <c r="P25" s="18">
        <v>1465</v>
      </c>
      <c r="Q25" s="37"/>
      <c r="R25" s="33"/>
    </row>
    <row r="26" spans="1:18" ht="19.5" customHeight="1">
      <c r="A26" s="589"/>
      <c r="B26" s="516"/>
      <c r="C26" s="591" t="s">
        <v>87</v>
      </c>
      <c r="D26" s="593"/>
      <c r="E26" s="23">
        <f t="shared" si="8"/>
        <v>4653099</v>
      </c>
      <c r="F26" s="220">
        <f t="shared" si="6"/>
        <v>4653099</v>
      </c>
      <c r="G26" s="229">
        <v>11240</v>
      </c>
      <c r="H26" s="16">
        <v>3632911</v>
      </c>
      <c r="I26" s="16">
        <v>371763</v>
      </c>
      <c r="J26" s="16">
        <v>562641</v>
      </c>
      <c r="K26" s="16">
        <v>62444</v>
      </c>
      <c r="L26" s="16">
        <v>2019</v>
      </c>
      <c r="M26" s="16">
        <v>0</v>
      </c>
      <c r="N26" s="16">
        <v>2225</v>
      </c>
      <c r="O26" s="17">
        <v>5982</v>
      </c>
      <c r="P26" s="18">
        <v>1874</v>
      </c>
      <c r="Q26" s="37"/>
      <c r="R26" s="33"/>
    </row>
    <row r="27" spans="1:18" ht="19.5" customHeight="1">
      <c r="A27" s="589"/>
      <c r="B27" s="518"/>
      <c r="C27" s="591" t="s">
        <v>88</v>
      </c>
      <c r="D27" s="593"/>
      <c r="E27" s="23">
        <f t="shared" si="8"/>
        <v>88221</v>
      </c>
      <c r="F27" s="220">
        <f t="shared" si="6"/>
        <v>88221</v>
      </c>
      <c r="G27" s="32">
        <v>873</v>
      </c>
      <c r="H27" s="16">
        <v>49142</v>
      </c>
      <c r="I27" s="16">
        <v>30231</v>
      </c>
      <c r="J27" s="16">
        <v>367</v>
      </c>
      <c r="K27" s="16">
        <v>7159</v>
      </c>
      <c r="L27" s="16">
        <v>53</v>
      </c>
      <c r="M27" s="16">
        <v>0</v>
      </c>
      <c r="N27" s="16">
        <v>300</v>
      </c>
      <c r="O27" s="17">
        <v>0</v>
      </c>
      <c r="P27" s="18">
        <v>96</v>
      </c>
      <c r="Q27" s="37"/>
      <c r="R27" s="33"/>
    </row>
    <row r="28" spans="1:18" ht="19.5" customHeight="1">
      <c r="A28" s="589"/>
      <c r="B28" s="604" t="s">
        <v>89</v>
      </c>
      <c r="C28" s="605"/>
      <c r="D28" s="606"/>
      <c r="E28" s="183">
        <f t="shared" si="8"/>
        <v>10911630</v>
      </c>
      <c r="F28" s="221">
        <f t="shared" si="6"/>
        <v>9404248</v>
      </c>
      <c r="G28" s="425">
        <f>'表８'!F15</f>
        <v>70874</v>
      </c>
      <c r="H28" s="426">
        <f>'表９'!F15</f>
        <v>3390212</v>
      </c>
      <c r="I28" s="426">
        <f>'表１０'!F15</f>
        <v>4090131</v>
      </c>
      <c r="J28" s="426">
        <f>'表１１'!F15</f>
        <v>152640</v>
      </c>
      <c r="K28" s="426">
        <f>'表１２'!F15</f>
        <v>1663138</v>
      </c>
      <c r="L28" s="426">
        <f>'表１３'!F15</f>
        <v>0</v>
      </c>
      <c r="M28" s="426">
        <f>'表１４'!F15</f>
        <v>0</v>
      </c>
      <c r="N28" s="426">
        <f>'表１５'!F15</f>
        <v>36447</v>
      </c>
      <c r="O28" s="426">
        <f>'表１６'!F15</f>
        <v>0</v>
      </c>
      <c r="P28" s="426">
        <f>'表１７'!F15</f>
        <v>806</v>
      </c>
      <c r="Q28" s="429">
        <f>'表２１－１'!Q62</f>
        <v>1487352</v>
      </c>
      <c r="R28" s="183">
        <f>'表２１－１'!Q74</f>
        <v>20030</v>
      </c>
    </row>
    <row r="29" spans="1:18" ht="19.5" customHeight="1" thickBot="1">
      <c r="A29" s="590"/>
      <c r="B29" s="596" t="s">
        <v>324</v>
      </c>
      <c r="C29" s="597"/>
      <c r="D29" s="598"/>
      <c r="E29" s="427"/>
      <c r="F29" s="428"/>
      <c r="G29" s="422"/>
      <c r="H29" s="423"/>
      <c r="I29" s="423"/>
      <c r="J29" s="423"/>
      <c r="K29" s="423"/>
      <c r="L29" s="423"/>
      <c r="M29" s="423"/>
      <c r="N29" s="423"/>
      <c r="O29" s="445"/>
      <c r="P29" s="424"/>
      <c r="Q29" s="427"/>
      <c r="R29" s="34">
        <f>'表１８'!O16+'表１８'!O28</f>
        <v>119159</v>
      </c>
    </row>
    <row r="30" spans="1:18" ht="19.5" customHeight="1" thickBot="1" thickTop="1">
      <c r="A30" s="607" t="s">
        <v>90</v>
      </c>
      <c r="B30" s="608"/>
      <c r="C30" s="608"/>
      <c r="D30" s="609"/>
      <c r="E30" s="39"/>
      <c r="F30" s="230">
        <f>ROUND(F5*1000/F31,0)</f>
        <v>1161958</v>
      </c>
      <c r="G30" s="231">
        <f>ROUND(G5*1000/G31,0)</f>
        <v>936639</v>
      </c>
      <c r="H30" s="231">
        <f aca="true" t="shared" si="10" ref="H30:R30">ROUND(H5*1000/H31,0)</f>
        <v>984467</v>
      </c>
      <c r="I30" s="231">
        <f t="shared" si="10"/>
        <v>1297236</v>
      </c>
      <c r="J30" s="231">
        <f>ROUND(J5*1000/J31,0)</f>
        <v>6565351</v>
      </c>
      <c r="K30" s="231">
        <f t="shared" si="10"/>
        <v>1189512</v>
      </c>
      <c r="L30" s="231">
        <f t="shared" si="10"/>
        <v>2473524</v>
      </c>
      <c r="M30" s="231">
        <f t="shared" si="10"/>
        <v>414407</v>
      </c>
      <c r="N30" s="231">
        <f t="shared" si="10"/>
        <v>848534</v>
      </c>
      <c r="O30" s="446">
        <f t="shared" si="10"/>
        <v>2096598</v>
      </c>
      <c r="P30" s="232">
        <f>ROUND(P5*1000/P31,0)</f>
        <v>1120478</v>
      </c>
      <c r="Q30" s="233">
        <f>ROUND(Q5*1000/Q31,0)</f>
        <v>15935</v>
      </c>
      <c r="R30" s="234">
        <f t="shared" si="10"/>
        <v>8493</v>
      </c>
    </row>
    <row r="31" spans="1:18" ht="19.5" customHeight="1" thickBot="1" thickTop="1">
      <c r="A31" s="610" t="s">
        <v>91</v>
      </c>
      <c r="B31" s="611"/>
      <c r="C31" s="611"/>
      <c r="D31" s="612"/>
      <c r="E31" s="40"/>
      <c r="F31" s="235">
        <f>SUM(G31:P31)</f>
        <v>133984</v>
      </c>
      <c r="G31" s="41">
        <v>2179</v>
      </c>
      <c r="H31" s="42">
        <v>68906</v>
      </c>
      <c r="I31" s="42">
        <v>32543</v>
      </c>
      <c r="J31" s="42">
        <v>1528</v>
      </c>
      <c r="K31" s="253">
        <v>24701</v>
      </c>
      <c r="L31" s="42">
        <v>355</v>
      </c>
      <c r="M31" s="253">
        <v>428</v>
      </c>
      <c r="N31" s="42">
        <v>2629</v>
      </c>
      <c r="O31" s="447">
        <v>92</v>
      </c>
      <c r="P31" s="43">
        <v>623</v>
      </c>
      <c r="Q31" s="450">
        <v>1342459</v>
      </c>
      <c r="R31" s="451">
        <v>1342459</v>
      </c>
    </row>
    <row r="32" ht="19.5" customHeight="1">
      <c r="A32" s="7" t="s">
        <v>355</v>
      </c>
    </row>
  </sheetData>
  <sheetProtection/>
  <mergeCells count="48">
    <mergeCell ref="P3:P4"/>
    <mergeCell ref="B28:D28"/>
    <mergeCell ref="A30:D30"/>
    <mergeCell ref="A31:D31"/>
    <mergeCell ref="B23:D23"/>
    <mergeCell ref="B24:B27"/>
    <mergeCell ref="C24:D24"/>
    <mergeCell ref="C25:D25"/>
    <mergeCell ref="C26:D26"/>
    <mergeCell ref="C27:D27"/>
    <mergeCell ref="B29:D29"/>
    <mergeCell ref="A14:D14"/>
    <mergeCell ref="B15:D15"/>
    <mergeCell ref="B16:B22"/>
    <mergeCell ref="C16:D16"/>
    <mergeCell ref="C17:C18"/>
    <mergeCell ref="C19:D19"/>
    <mergeCell ref="C20:D20"/>
    <mergeCell ref="C21:D21"/>
    <mergeCell ref="C22:D22"/>
    <mergeCell ref="A15:A29"/>
    <mergeCell ref="A7:A13"/>
    <mergeCell ref="B7:D7"/>
    <mergeCell ref="B8:B10"/>
    <mergeCell ref="C8:D8"/>
    <mergeCell ref="C9:D9"/>
    <mergeCell ref="C10:D10"/>
    <mergeCell ref="B11:D11"/>
    <mergeCell ref="B13:D13"/>
    <mergeCell ref="B12:D12"/>
    <mergeCell ref="Q2:Q4"/>
    <mergeCell ref="R2:R4"/>
    <mergeCell ref="F3:F4"/>
    <mergeCell ref="G3:G4"/>
    <mergeCell ref="H3:H4"/>
    <mergeCell ref="I3:I4"/>
    <mergeCell ref="J3:J4"/>
    <mergeCell ref="K3:K4"/>
    <mergeCell ref="L3:L4"/>
    <mergeCell ref="M3:M4"/>
    <mergeCell ref="A5:D5"/>
    <mergeCell ref="A6:D6"/>
    <mergeCell ref="A1:F1"/>
    <mergeCell ref="A2:D4"/>
    <mergeCell ref="E2:E4"/>
    <mergeCell ref="F2:O2"/>
    <mergeCell ref="N3:N4"/>
    <mergeCell ref="O3:O4"/>
  </mergeCells>
  <printOptions/>
  <pageMargins left="0.5511811023622047" right="0.6692913385826772" top="0.984251968503937" bottom="0.984251968503937" header="0.5118110236220472" footer="0.5118110236220472"/>
  <pageSetup fitToHeight="0" fitToWidth="1" horizontalDpi="300" verticalDpi="300" orientation="landscape" paperSize="9" scale="66" r:id="rId1"/>
</worksheet>
</file>

<file path=xl/worksheets/sheet6.xml><?xml version="1.0" encoding="utf-8"?>
<worksheet xmlns="http://schemas.openxmlformats.org/spreadsheetml/2006/main" xmlns:r="http://schemas.openxmlformats.org/officeDocument/2006/relationships">
  <dimension ref="A1:L19"/>
  <sheetViews>
    <sheetView zoomScalePageLayoutView="0" workbookViewId="0" topLeftCell="A1">
      <selection activeCell="C4" sqref="C4"/>
    </sheetView>
  </sheetViews>
  <sheetFormatPr defaultColWidth="9.00390625" defaultRowHeight="13.5"/>
  <cols>
    <col min="1" max="2" width="2.125" style="7" customWidth="1"/>
    <col min="3" max="3" width="2.625" style="7" customWidth="1"/>
    <col min="4" max="4" width="16.75390625" style="7" customWidth="1"/>
    <col min="5" max="6" width="14.875" style="7" bestFit="1" customWidth="1"/>
    <col min="7" max="9" width="13.125" style="7" customWidth="1"/>
    <col min="10" max="10" width="11.875" style="7" customWidth="1"/>
    <col min="11" max="12" width="10.375" style="7" customWidth="1"/>
    <col min="13" max="16384" width="9.00390625" style="7" customWidth="1"/>
  </cols>
  <sheetData>
    <row r="1" spans="1:12" ht="21" customHeight="1" thickBot="1">
      <c r="A1" s="489" t="s">
        <v>92</v>
      </c>
      <c r="B1" s="489"/>
      <c r="C1" s="489"/>
      <c r="D1" s="489"/>
      <c r="E1" s="489"/>
      <c r="F1" s="489"/>
      <c r="J1" s="613" t="s">
        <v>59</v>
      </c>
      <c r="K1" s="613"/>
      <c r="L1" s="613"/>
    </row>
    <row r="2" spans="1:12" ht="15.75" customHeight="1">
      <c r="A2" s="624" t="s">
        <v>93</v>
      </c>
      <c r="B2" s="625"/>
      <c r="C2" s="625"/>
      <c r="D2" s="626"/>
      <c r="E2" s="633" t="s">
        <v>29</v>
      </c>
      <c r="F2" s="635" t="s">
        <v>94</v>
      </c>
      <c r="G2" s="636"/>
      <c r="H2" s="636"/>
      <c r="I2" s="637"/>
      <c r="J2" s="633" t="s">
        <v>95</v>
      </c>
      <c r="K2" s="621" t="s">
        <v>283</v>
      </c>
      <c r="L2" s="614" t="s">
        <v>284</v>
      </c>
    </row>
    <row r="3" spans="1:12" ht="15.75" customHeight="1">
      <c r="A3" s="627"/>
      <c r="B3" s="628"/>
      <c r="C3" s="628"/>
      <c r="D3" s="629"/>
      <c r="E3" s="634"/>
      <c r="F3" s="617" t="s">
        <v>96</v>
      </c>
      <c r="G3" s="617" t="s">
        <v>47</v>
      </c>
      <c r="H3" s="619" t="s">
        <v>279</v>
      </c>
      <c r="I3" s="617" t="s">
        <v>48</v>
      </c>
      <c r="J3" s="634"/>
      <c r="K3" s="622"/>
      <c r="L3" s="615"/>
    </row>
    <row r="4" spans="1:12" ht="15.75" customHeight="1">
      <c r="A4" s="630"/>
      <c r="B4" s="631"/>
      <c r="C4" s="631"/>
      <c r="D4" s="632"/>
      <c r="E4" s="618"/>
      <c r="F4" s="618"/>
      <c r="G4" s="618"/>
      <c r="H4" s="620"/>
      <c r="I4" s="618"/>
      <c r="J4" s="618"/>
      <c r="K4" s="623"/>
      <c r="L4" s="616"/>
    </row>
    <row r="5" spans="1:12" ht="24.75" customHeight="1">
      <c r="A5" s="644" t="s">
        <v>29</v>
      </c>
      <c r="B5" s="529"/>
      <c r="C5" s="529"/>
      <c r="D5" s="529"/>
      <c r="E5" s="236">
        <f>F5+J5+K5+L5</f>
        <v>188476972</v>
      </c>
      <c r="F5" s="236">
        <f>SUM(G5:I5)</f>
        <v>177540955</v>
      </c>
      <c r="G5" s="236">
        <f aca="true" t="shared" si="0" ref="G5:L5">G6+G18+G19</f>
        <v>22453395</v>
      </c>
      <c r="H5" s="236">
        <f t="shared" si="0"/>
        <v>102108655</v>
      </c>
      <c r="I5" s="236">
        <f t="shared" si="0"/>
        <v>52978905</v>
      </c>
      <c r="J5" s="236">
        <f t="shared" si="0"/>
        <v>10901564</v>
      </c>
      <c r="K5" s="237">
        <f t="shared" si="0"/>
        <v>12385</v>
      </c>
      <c r="L5" s="238">
        <f t="shared" si="0"/>
        <v>22068</v>
      </c>
    </row>
    <row r="6" spans="1:12" ht="24.75" customHeight="1">
      <c r="A6" s="645"/>
      <c r="B6" s="544" t="s">
        <v>30</v>
      </c>
      <c r="C6" s="544"/>
      <c r="D6" s="544"/>
      <c r="E6" s="20">
        <f aca="true" t="shared" si="1" ref="E6:E13">F6+J6+K6+L6</f>
        <v>155683780</v>
      </c>
      <c r="F6" s="20">
        <f>SUM(G6:I6)</f>
        <v>148765583</v>
      </c>
      <c r="G6" s="20">
        <f aca="true" t="shared" si="2" ref="G6:L6">SUM(G7:G10,G14,G15,G16,G17)</f>
        <v>21211619</v>
      </c>
      <c r="H6" s="20">
        <f t="shared" si="2"/>
        <v>97357938</v>
      </c>
      <c r="I6" s="20">
        <f t="shared" si="2"/>
        <v>30196026</v>
      </c>
      <c r="J6" s="20">
        <f t="shared" si="2"/>
        <v>6916947</v>
      </c>
      <c r="K6" s="239">
        <f t="shared" si="2"/>
        <v>1250</v>
      </c>
      <c r="L6" s="240">
        <f t="shared" si="2"/>
        <v>0</v>
      </c>
    </row>
    <row r="7" spans="1:12" ht="24.75" customHeight="1">
      <c r="A7" s="646"/>
      <c r="B7" s="530"/>
      <c r="C7" s="535" t="s">
        <v>97</v>
      </c>
      <c r="D7" s="535"/>
      <c r="E7" s="16">
        <f t="shared" si="1"/>
        <v>2040937</v>
      </c>
      <c r="F7" s="16">
        <f>SUM(G7:I7)</f>
        <v>1974996</v>
      </c>
      <c r="G7" s="32">
        <f>'表５'!G8</f>
        <v>44913</v>
      </c>
      <c r="H7" s="32">
        <f>'表５'!G9</f>
        <v>1719</v>
      </c>
      <c r="I7" s="32">
        <f>'表５'!G10</f>
        <v>1928364</v>
      </c>
      <c r="J7" s="32">
        <f>'表５'!G11</f>
        <v>65941</v>
      </c>
      <c r="K7" s="32">
        <f>'表５'!G12</f>
        <v>0</v>
      </c>
      <c r="L7" s="392"/>
    </row>
    <row r="8" spans="1:12" ht="24.75" customHeight="1">
      <c r="A8" s="646"/>
      <c r="B8" s="531"/>
      <c r="C8" s="535" t="s">
        <v>98</v>
      </c>
      <c r="D8" s="535"/>
      <c r="E8" s="16">
        <f t="shared" si="1"/>
        <v>67835672</v>
      </c>
      <c r="F8" s="16">
        <f aca="true" t="shared" si="3" ref="F8:F19">SUM(G8:I8)</f>
        <v>64041314</v>
      </c>
      <c r="G8" s="16">
        <f>'表５'!H8</f>
        <v>12054236</v>
      </c>
      <c r="H8" s="16">
        <f>'表５'!H9</f>
        <v>35678869</v>
      </c>
      <c r="I8" s="16">
        <f>'表５'!H10</f>
        <v>16308209</v>
      </c>
      <c r="J8" s="16">
        <f>'表５'!H11</f>
        <v>3794158</v>
      </c>
      <c r="K8" s="16">
        <f>'表５'!H12</f>
        <v>200</v>
      </c>
      <c r="L8" s="392"/>
    </row>
    <row r="9" spans="1:12" ht="24.75" customHeight="1">
      <c r="A9" s="646"/>
      <c r="B9" s="531"/>
      <c r="C9" s="535" t="s">
        <v>99</v>
      </c>
      <c r="D9" s="535"/>
      <c r="E9" s="16">
        <f t="shared" si="1"/>
        <v>42215961</v>
      </c>
      <c r="F9" s="16">
        <f t="shared" si="3"/>
        <v>39362063</v>
      </c>
      <c r="G9" s="16">
        <f>'表５'!I8</f>
        <v>7372795</v>
      </c>
      <c r="H9" s="16">
        <f>'表５'!I9</f>
        <v>20723702</v>
      </c>
      <c r="I9" s="16">
        <f>'表５'!I10</f>
        <v>11265566</v>
      </c>
      <c r="J9" s="16">
        <f>'表５'!I11</f>
        <v>2852848</v>
      </c>
      <c r="K9" s="16">
        <f>'表５'!I12</f>
        <v>1050</v>
      </c>
      <c r="L9" s="392"/>
    </row>
    <row r="10" spans="1:12" ht="24.75" customHeight="1">
      <c r="A10" s="646"/>
      <c r="B10" s="531"/>
      <c r="C10" s="648" t="s">
        <v>264</v>
      </c>
      <c r="D10" s="648"/>
      <c r="E10" s="16">
        <f t="shared" si="1"/>
        <v>10031857</v>
      </c>
      <c r="F10" s="16">
        <f t="shared" si="3"/>
        <v>9855857</v>
      </c>
      <c r="G10" s="16">
        <f>'表５'!J8</f>
        <v>1352017</v>
      </c>
      <c r="H10" s="16">
        <f>'表５'!J9</f>
        <v>8503840</v>
      </c>
      <c r="I10" s="16">
        <f>'表５'!J10</f>
        <v>0</v>
      </c>
      <c r="J10" s="16">
        <f>'表５'!J11</f>
        <v>176000</v>
      </c>
      <c r="K10" s="16">
        <f>'表５'!J12</f>
        <v>0</v>
      </c>
      <c r="L10" s="392"/>
    </row>
    <row r="11" spans="1:12" ht="24.75" customHeight="1">
      <c r="A11" s="646"/>
      <c r="B11" s="531"/>
      <c r="C11" s="640" t="s">
        <v>100</v>
      </c>
      <c r="D11" s="10" t="s">
        <v>35</v>
      </c>
      <c r="E11" s="16">
        <f t="shared" si="1"/>
        <v>29382144</v>
      </c>
      <c r="F11" s="16">
        <f t="shared" si="3"/>
        <v>29354144</v>
      </c>
      <c r="G11" s="16">
        <f>'表５'!K8</f>
        <v>199265</v>
      </c>
      <c r="H11" s="16">
        <f>'表５'!K9</f>
        <v>29154879</v>
      </c>
      <c r="I11" s="16">
        <f>'表５'!K10</f>
        <v>0</v>
      </c>
      <c r="J11" s="16">
        <f>'表５'!K11</f>
        <v>28000</v>
      </c>
      <c r="K11" s="16">
        <f>'表５'!K12</f>
        <v>0</v>
      </c>
      <c r="L11" s="392"/>
    </row>
    <row r="12" spans="1:12" ht="24.75" customHeight="1">
      <c r="A12" s="646"/>
      <c r="B12" s="531"/>
      <c r="C12" s="641"/>
      <c r="D12" s="10" t="s">
        <v>36</v>
      </c>
      <c r="E12" s="16">
        <f t="shared" si="1"/>
        <v>878101</v>
      </c>
      <c r="F12" s="16">
        <f t="shared" si="3"/>
        <v>878101</v>
      </c>
      <c r="G12" s="16">
        <f>'表５'!L8</f>
        <v>456</v>
      </c>
      <c r="H12" s="16">
        <f>'表５'!L9</f>
        <v>877645</v>
      </c>
      <c r="I12" s="16">
        <f>'表５'!L10</f>
        <v>0</v>
      </c>
      <c r="J12" s="16">
        <f>'表５'!L11</f>
        <v>0</v>
      </c>
      <c r="K12" s="16">
        <f>'表５'!L12</f>
        <v>0</v>
      </c>
      <c r="L12" s="392"/>
    </row>
    <row r="13" spans="1:12" ht="24.75" customHeight="1">
      <c r="A13" s="646"/>
      <c r="B13" s="531"/>
      <c r="C13" s="641"/>
      <c r="D13" s="10" t="s">
        <v>37</v>
      </c>
      <c r="E13" s="16">
        <f t="shared" si="1"/>
        <v>177366</v>
      </c>
      <c r="F13" s="16">
        <f t="shared" si="3"/>
        <v>177366</v>
      </c>
      <c r="G13" s="16">
        <f>'表５'!M8</f>
        <v>1411</v>
      </c>
      <c r="H13" s="16">
        <f>'表５'!M9</f>
        <v>175955</v>
      </c>
      <c r="I13" s="16">
        <f>'表５'!M10</f>
        <v>0</v>
      </c>
      <c r="J13" s="16">
        <f>'表５'!M11</f>
        <v>0</v>
      </c>
      <c r="K13" s="16">
        <f>'表５'!M12</f>
        <v>0</v>
      </c>
      <c r="L13" s="392"/>
    </row>
    <row r="14" spans="1:12" ht="24.75" customHeight="1">
      <c r="A14" s="646"/>
      <c r="B14" s="531"/>
      <c r="C14" s="642"/>
      <c r="D14" s="10" t="s">
        <v>38</v>
      </c>
      <c r="E14" s="16">
        <f aca="true" t="shared" si="4" ref="E14:K14">SUM(E11:E13)</f>
        <v>30437611</v>
      </c>
      <c r="F14" s="16">
        <f t="shared" si="4"/>
        <v>30409611</v>
      </c>
      <c r="G14" s="16">
        <f t="shared" si="4"/>
        <v>201132</v>
      </c>
      <c r="H14" s="16">
        <f t="shared" si="4"/>
        <v>30208479</v>
      </c>
      <c r="I14" s="16">
        <f t="shared" si="4"/>
        <v>0</v>
      </c>
      <c r="J14" s="16">
        <f t="shared" si="4"/>
        <v>28000</v>
      </c>
      <c r="K14" s="16">
        <f t="shared" si="4"/>
        <v>0</v>
      </c>
      <c r="L14" s="392"/>
    </row>
    <row r="15" spans="1:12" ht="24.75" customHeight="1">
      <c r="A15" s="646"/>
      <c r="B15" s="531"/>
      <c r="C15" s="638" t="s">
        <v>101</v>
      </c>
      <c r="D15" s="639"/>
      <c r="E15" s="16">
        <f>F15+J15+K15+L15</f>
        <v>2230797</v>
      </c>
      <c r="F15" s="16">
        <f>SUM(G15:I15)</f>
        <v>2230797</v>
      </c>
      <c r="G15" s="16">
        <f>'表５'!N8</f>
        <v>164737</v>
      </c>
      <c r="H15" s="16">
        <f>'表５'!N9</f>
        <v>2066060</v>
      </c>
      <c r="I15" s="16">
        <f>'表５'!N10</f>
        <v>0</v>
      </c>
      <c r="J15" s="16">
        <f>'表５'!N11</f>
        <v>0</v>
      </c>
      <c r="K15" s="16">
        <f>'表５'!N12</f>
        <v>0</v>
      </c>
      <c r="L15" s="392"/>
    </row>
    <row r="16" spans="1:12" ht="24.75" customHeight="1">
      <c r="A16" s="646"/>
      <c r="B16" s="531"/>
      <c r="C16" s="535" t="s">
        <v>102</v>
      </c>
      <c r="D16" s="535"/>
      <c r="E16" s="16">
        <f>F16+J16+K16+L16</f>
        <v>192887</v>
      </c>
      <c r="F16" s="16">
        <f t="shared" si="3"/>
        <v>192887</v>
      </c>
      <c r="G16" s="17">
        <f>'表５'!O8</f>
        <v>19734</v>
      </c>
      <c r="H16" s="17">
        <f>'表５'!O9</f>
        <v>173153</v>
      </c>
      <c r="I16" s="17">
        <f>'表５'!O10</f>
        <v>0</v>
      </c>
      <c r="J16" s="17">
        <f>'表５'!O11</f>
        <v>0</v>
      </c>
      <c r="K16" s="17">
        <f>'表５'!O12</f>
        <v>0</v>
      </c>
      <c r="L16" s="392"/>
    </row>
    <row r="17" spans="1:12" ht="24.75" customHeight="1">
      <c r="A17" s="646"/>
      <c r="B17" s="534"/>
      <c r="C17" s="535" t="s">
        <v>342</v>
      </c>
      <c r="D17" s="535"/>
      <c r="E17" s="16">
        <f>F17+J17+K17+L17</f>
        <v>698058</v>
      </c>
      <c r="F17" s="16">
        <f>SUM(G17:I17)</f>
        <v>698058</v>
      </c>
      <c r="G17" s="17">
        <f>'表５'!P8</f>
        <v>2055</v>
      </c>
      <c r="H17" s="17">
        <f>'表５'!P9</f>
        <v>2116</v>
      </c>
      <c r="I17" s="17">
        <f>'表５'!P10</f>
        <v>693887</v>
      </c>
      <c r="J17" s="17">
        <f>'表５'!P11</f>
        <v>0</v>
      </c>
      <c r="K17" s="17">
        <f>'表５'!P12</f>
        <v>0</v>
      </c>
      <c r="L17" s="392"/>
    </row>
    <row r="18" spans="1:12" ht="24.75" customHeight="1">
      <c r="A18" s="646"/>
      <c r="B18" s="536" t="s">
        <v>41</v>
      </c>
      <c r="C18" s="536"/>
      <c r="D18" s="536"/>
      <c r="E18" s="45">
        <f>F18+J18+K18+L18</f>
        <v>21391800</v>
      </c>
      <c r="F18" s="45">
        <f t="shared" si="3"/>
        <v>17441630</v>
      </c>
      <c r="G18" s="45">
        <f>'表５'!Q8</f>
        <v>1201141</v>
      </c>
      <c r="H18" s="45">
        <f>'表５'!Q9</f>
        <v>478574</v>
      </c>
      <c r="I18" s="45">
        <f>'表５'!Q10</f>
        <v>15761915</v>
      </c>
      <c r="J18" s="45">
        <f>'表５'!Q11</f>
        <v>3920117</v>
      </c>
      <c r="K18" s="45">
        <f>'表５'!Q12</f>
        <v>7985</v>
      </c>
      <c r="L18" s="241">
        <f>'表５'!Q13</f>
        <v>22068</v>
      </c>
    </row>
    <row r="19" spans="1:12" ht="24.75" customHeight="1" thickBot="1">
      <c r="A19" s="647"/>
      <c r="B19" s="643" t="s">
        <v>42</v>
      </c>
      <c r="C19" s="643"/>
      <c r="D19" s="643"/>
      <c r="E19" s="46">
        <f>F19+J19+K19+L19</f>
        <v>11401392</v>
      </c>
      <c r="F19" s="46">
        <f t="shared" si="3"/>
        <v>11333742</v>
      </c>
      <c r="G19" s="46">
        <f>'表５'!R8</f>
        <v>40635</v>
      </c>
      <c r="H19" s="46">
        <f>'表５'!R9</f>
        <v>4272143</v>
      </c>
      <c r="I19" s="46">
        <f>'表５'!R10</f>
        <v>7020964</v>
      </c>
      <c r="J19" s="46">
        <f>'表５'!R11</f>
        <v>64500</v>
      </c>
      <c r="K19" s="46">
        <f>'表５'!R12</f>
        <v>3150</v>
      </c>
      <c r="L19" s="393"/>
    </row>
  </sheetData>
  <sheetProtection/>
  <mergeCells count="26">
    <mergeCell ref="B19:D19"/>
    <mergeCell ref="A5:D5"/>
    <mergeCell ref="A6:A19"/>
    <mergeCell ref="B6:D6"/>
    <mergeCell ref="C7:D7"/>
    <mergeCell ref="C8:D8"/>
    <mergeCell ref="C9:D9"/>
    <mergeCell ref="C10:D10"/>
    <mergeCell ref="C17:D17"/>
    <mergeCell ref="F2:I2"/>
    <mergeCell ref="C15:D15"/>
    <mergeCell ref="J2:J4"/>
    <mergeCell ref="C16:D16"/>
    <mergeCell ref="C11:C14"/>
    <mergeCell ref="B18:D18"/>
    <mergeCell ref="B7:B17"/>
    <mergeCell ref="J1:L1"/>
    <mergeCell ref="L2:L4"/>
    <mergeCell ref="F3:F4"/>
    <mergeCell ref="G3:G4"/>
    <mergeCell ref="H3:H4"/>
    <mergeCell ref="I3:I4"/>
    <mergeCell ref="K2:K4"/>
    <mergeCell ref="A1:F1"/>
    <mergeCell ref="A2:D4"/>
    <mergeCell ref="E2:E4"/>
  </mergeCells>
  <printOptions/>
  <pageMargins left="0.67" right="0.66" top="1" bottom="1" header="0.512" footer="0.512"/>
  <pageSetup horizontalDpi="300" verticalDpi="300" orientation="landscape" paperSize="9" scale="90" r:id="rId1"/>
</worksheet>
</file>

<file path=xl/worksheets/sheet7.xml><?xml version="1.0" encoding="utf-8"?>
<worksheet xmlns="http://schemas.openxmlformats.org/spreadsheetml/2006/main" xmlns:r="http://schemas.openxmlformats.org/officeDocument/2006/relationships">
  <dimension ref="A1:L21"/>
  <sheetViews>
    <sheetView zoomScalePageLayoutView="0" workbookViewId="0" topLeftCell="A1">
      <selection activeCell="C4" sqref="C4"/>
    </sheetView>
  </sheetViews>
  <sheetFormatPr defaultColWidth="9.00390625" defaultRowHeight="13.5"/>
  <cols>
    <col min="1" max="2" width="2.125" style="7" customWidth="1"/>
    <col min="3" max="3" width="2.625" style="7" customWidth="1"/>
    <col min="4" max="4" width="16.75390625" style="7" customWidth="1"/>
    <col min="5" max="6" width="14.875" style="7" bestFit="1" customWidth="1"/>
    <col min="7" max="9" width="13.125" style="7" customWidth="1"/>
    <col min="10" max="10" width="11.875" style="7" customWidth="1"/>
    <col min="11" max="12" width="10.375" style="7" customWidth="1"/>
    <col min="13" max="16384" width="9.00390625" style="7" customWidth="1"/>
  </cols>
  <sheetData>
    <row r="1" spans="1:12" ht="21" customHeight="1" thickBot="1">
      <c r="A1" s="489" t="s">
        <v>103</v>
      </c>
      <c r="B1" s="489"/>
      <c r="C1" s="489"/>
      <c r="D1" s="489"/>
      <c r="E1" s="489"/>
      <c r="F1" s="489"/>
      <c r="G1" s="489"/>
      <c r="H1" s="489"/>
      <c r="I1" s="489"/>
      <c r="J1" s="613"/>
      <c r="K1" s="613"/>
      <c r="L1" s="613" t="s">
        <v>301</v>
      </c>
    </row>
    <row r="2" spans="1:12" ht="15.75" customHeight="1">
      <c r="A2" s="624" t="s">
        <v>93</v>
      </c>
      <c r="B2" s="625"/>
      <c r="C2" s="625"/>
      <c r="D2" s="626"/>
      <c r="E2" s="655" t="s">
        <v>29</v>
      </c>
      <c r="F2" s="635" t="s">
        <v>94</v>
      </c>
      <c r="G2" s="636"/>
      <c r="H2" s="636"/>
      <c r="I2" s="637"/>
      <c r="J2" s="633" t="s">
        <v>95</v>
      </c>
      <c r="K2" s="652" t="s">
        <v>289</v>
      </c>
      <c r="L2" s="649" t="s">
        <v>284</v>
      </c>
    </row>
    <row r="3" spans="1:12" ht="15.75" customHeight="1">
      <c r="A3" s="627"/>
      <c r="B3" s="628"/>
      <c r="C3" s="628"/>
      <c r="D3" s="629"/>
      <c r="E3" s="656"/>
      <c r="F3" s="617" t="s">
        <v>96</v>
      </c>
      <c r="G3" s="617" t="s">
        <v>47</v>
      </c>
      <c r="H3" s="619" t="s">
        <v>279</v>
      </c>
      <c r="I3" s="617" t="s">
        <v>48</v>
      </c>
      <c r="J3" s="634"/>
      <c r="K3" s="653"/>
      <c r="L3" s="650"/>
    </row>
    <row r="4" spans="1:12" ht="15.75" customHeight="1">
      <c r="A4" s="630"/>
      <c r="B4" s="631"/>
      <c r="C4" s="631"/>
      <c r="D4" s="632"/>
      <c r="E4" s="657"/>
      <c r="F4" s="618"/>
      <c r="G4" s="618"/>
      <c r="H4" s="620"/>
      <c r="I4" s="618"/>
      <c r="J4" s="618"/>
      <c r="K4" s="654"/>
      <c r="L4" s="651"/>
    </row>
    <row r="5" spans="1:12" ht="24.75" customHeight="1">
      <c r="A5" s="644" t="s">
        <v>29</v>
      </c>
      <c r="B5" s="529"/>
      <c r="C5" s="529"/>
      <c r="D5" s="529"/>
      <c r="E5" s="397"/>
      <c r="F5" s="397"/>
      <c r="G5" s="397"/>
      <c r="H5" s="397"/>
      <c r="I5" s="397"/>
      <c r="J5" s="397"/>
      <c r="K5" s="397"/>
      <c r="L5" s="392"/>
    </row>
    <row r="6" spans="1:12" ht="24.75" customHeight="1">
      <c r="A6" s="645"/>
      <c r="B6" s="544" t="s">
        <v>30</v>
      </c>
      <c r="C6" s="544"/>
      <c r="D6" s="544"/>
      <c r="E6" s="242">
        <f>ROUND('表６'!E6*1000/'表５'!$F$31,0)</f>
        <v>1161958</v>
      </c>
      <c r="F6" s="242">
        <f>ROUND('表６'!F6*1000/'表５'!$F$31,0)</f>
        <v>1110323</v>
      </c>
      <c r="G6" s="242">
        <f>ROUND('表６'!G6*1000/'表５'!$F$31,0)</f>
        <v>158315</v>
      </c>
      <c r="H6" s="242">
        <f>ROUND('表６'!H6*1000/'表５'!$F$31,0)</f>
        <v>726639</v>
      </c>
      <c r="I6" s="242">
        <f>ROUND('表６'!I6*1000/'表５'!$F$31,0)</f>
        <v>225370</v>
      </c>
      <c r="J6" s="242">
        <f>ROUND('表６'!J6*1000/'表５'!$F$31,0)</f>
        <v>51625</v>
      </c>
      <c r="K6" s="20">
        <f>ROUND('表６'!K6*1000/'表５'!$F$31,0)</f>
        <v>9</v>
      </c>
      <c r="L6" s="189">
        <f>ROUND('表６'!L6*1000/'表５'!$F$31,0)</f>
        <v>0</v>
      </c>
    </row>
    <row r="7" spans="1:12" ht="24.75" customHeight="1">
      <c r="A7" s="646"/>
      <c r="B7" s="530"/>
      <c r="C7" s="535" t="s">
        <v>97</v>
      </c>
      <c r="D7" s="535"/>
      <c r="E7" s="229">
        <f>ROUND('表６'!E7*1000/'表５'!$G$31,0)</f>
        <v>936639</v>
      </c>
      <c r="F7" s="229">
        <f>ROUND('表６'!F7*1000/'表５'!$G$31,0)</f>
        <v>906377</v>
      </c>
      <c r="G7" s="229">
        <f>ROUND('表６'!G7*1000/'表５'!$G$31,0)</f>
        <v>20612</v>
      </c>
      <c r="H7" s="229">
        <f>ROUND('表６'!H7*1000/'表５'!$G$31,0)</f>
        <v>789</v>
      </c>
      <c r="I7" s="229">
        <f>ROUND('表６'!I7*1000/'表５'!$G$31,0)</f>
        <v>884977</v>
      </c>
      <c r="J7" s="229">
        <f>ROUND('表６'!J7*1000/'表５'!$G$31,0)</f>
        <v>30262</v>
      </c>
      <c r="K7" s="44">
        <f>ROUND('表６'!K7*1000/'表５'!$G$31,0)</f>
        <v>0</v>
      </c>
      <c r="L7" s="394"/>
    </row>
    <row r="8" spans="1:12" ht="24.75" customHeight="1">
      <c r="A8" s="646"/>
      <c r="B8" s="531"/>
      <c r="C8" s="535" t="s">
        <v>98</v>
      </c>
      <c r="D8" s="535"/>
      <c r="E8" s="229">
        <f>ROUND('表６'!E8*1000/'表５'!$H$31,0)</f>
        <v>984467</v>
      </c>
      <c r="F8" s="229">
        <f>ROUND('表６'!F8*1000/'表５'!$H$31,0)</f>
        <v>929401</v>
      </c>
      <c r="G8" s="229">
        <f>ROUND('表６'!G8*1000/'表５'!$H$31,0)</f>
        <v>174937</v>
      </c>
      <c r="H8" s="229">
        <f>ROUND('表６'!H8*1000/'表５'!$H$31,0)</f>
        <v>517790</v>
      </c>
      <c r="I8" s="229">
        <f>ROUND('表６'!I8*1000/'表５'!$H$31,0)</f>
        <v>236673</v>
      </c>
      <c r="J8" s="229">
        <f>ROUND('表６'!J8*1000/'表５'!$H$31,0)</f>
        <v>55063</v>
      </c>
      <c r="K8" s="44">
        <f>ROUND('表６'!K8*1000/'表５'!$H$31,0)</f>
        <v>3</v>
      </c>
      <c r="L8" s="394"/>
    </row>
    <row r="9" spans="1:12" ht="24.75" customHeight="1">
      <c r="A9" s="646"/>
      <c r="B9" s="531"/>
      <c r="C9" s="535" t="s">
        <v>99</v>
      </c>
      <c r="D9" s="535"/>
      <c r="E9" s="229">
        <f>ROUND('表６'!E9*1000/'表５'!$I$31,0)</f>
        <v>1297236</v>
      </c>
      <c r="F9" s="229">
        <f>ROUND('表６'!F9*1000/'表５'!$I$31,0)</f>
        <v>1209540</v>
      </c>
      <c r="G9" s="229">
        <f>ROUND('表６'!G9*1000/'表５'!$I$31,0)</f>
        <v>226555</v>
      </c>
      <c r="H9" s="229">
        <f>ROUND('表６'!H9*1000/'表５'!$I$31,0)</f>
        <v>636810</v>
      </c>
      <c r="I9" s="229">
        <f>ROUND('表６'!I9*1000/'表５'!$I$31,0)</f>
        <v>346175</v>
      </c>
      <c r="J9" s="229">
        <f>ROUND('表６'!J9*1000/'表５'!$I$31,0)</f>
        <v>87664</v>
      </c>
      <c r="K9" s="44">
        <f>ROUND('表６'!K9*1000/'表５'!$I$31,0)</f>
        <v>32</v>
      </c>
      <c r="L9" s="394"/>
    </row>
    <row r="10" spans="1:12" ht="24.75" customHeight="1">
      <c r="A10" s="646"/>
      <c r="B10" s="531"/>
      <c r="C10" s="648" t="s">
        <v>264</v>
      </c>
      <c r="D10" s="648"/>
      <c r="E10" s="229">
        <f>ROUND('表６'!E10*1000/'表５'!$J$31,0)</f>
        <v>6565351</v>
      </c>
      <c r="F10" s="229">
        <f>ROUND('表６'!F10*1000/'表５'!$J$31,0)</f>
        <v>6450168</v>
      </c>
      <c r="G10" s="229">
        <f>ROUND('表６'!G10*1000/'表５'!$J$31,0)</f>
        <v>884828</v>
      </c>
      <c r="H10" s="229">
        <f>ROUND('表６'!H10*1000/'表５'!$J$31,0)</f>
        <v>5565340</v>
      </c>
      <c r="I10" s="229">
        <f>ROUND('表６'!I10*1000/'表５'!$J$31,0)</f>
        <v>0</v>
      </c>
      <c r="J10" s="229">
        <f>ROUND('表６'!J10*1000/'表５'!$J$31,0)</f>
        <v>115183</v>
      </c>
      <c r="K10" s="44">
        <f>ROUND('表６'!K10*1000/'表５'!$J$31,0)</f>
        <v>0</v>
      </c>
      <c r="L10" s="394"/>
    </row>
    <row r="11" spans="1:12" ht="24.75" customHeight="1">
      <c r="A11" s="646"/>
      <c r="B11" s="531"/>
      <c r="C11" s="640" t="s">
        <v>100</v>
      </c>
      <c r="D11" s="10" t="s">
        <v>35</v>
      </c>
      <c r="E11" s="229">
        <f>ROUND('表６'!E11*1000/'表５'!$K$31,0)</f>
        <v>1189512</v>
      </c>
      <c r="F11" s="229">
        <f>ROUND('表６'!F11*1000/'表５'!$K$31,0)</f>
        <v>1188379</v>
      </c>
      <c r="G11" s="229">
        <f>ROUND('表６'!G11*1000/'表５'!$K$31,0)</f>
        <v>8067</v>
      </c>
      <c r="H11" s="229">
        <f>ROUND('表６'!H11*1000/'表５'!$K$31,0)</f>
        <v>1180312</v>
      </c>
      <c r="I11" s="229">
        <f>ROUND('表６'!I11*1000/'表５'!$K$31,0)</f>
        <v>0</v>
      </c>
      <c r="J11" s="229">
        <f>ROUND('表６'!J11*1000/'表５'!$K$31,0)</f>
        <v>1134</v>
      </c>
      <c r="K11" s="44">
        <f>ROUND('表６'!K11*1000/'表５'!$K$31,0)</f>
        <v>0</v>
      </c>
      <c r="L11" s="394"/>
    </row>
    <row r="12" spans="1:12" ht="24.75" customHeight="1">
      <c r="A12" s="646"/>
      <c r="B12" s="531"/>
      <c r="C12" s="641"/>
      <c r="D12" s="10" t="s">
        <v>36</v>
      </c>
      <c r="E12" s="229">
        <f>ROUND('表６'!E12*1000/'表５'!$L$31,0)</f>
        <v>2473524</v>
      </c>
      <c r="F12" s="229">
        <f>ROUND('表６'!F12*1000/'表５'!$L$31,0)</f>
        <v>2473524</v>
      </c>
      <c r="G12" s="229">
        <f>ROUND('表６'!G12*1000/'表５'!$L$31,0)</f>
        <v>1285</v>
      </c>
      <c r="H12" s="229">
        <f>ROUND('表６'!H12*1000/'表５'!$L$31,0)</f>
        <v>2472239</v>
      </c>
      <c r="I12" s="229">
        <f>ROUND('表６'!I12*1000/'表５'!$L$31,0)</f>
        <v>0</v>
      </c>
      <c r="J12" s="229">
        <f>ROUND('表６'!J12*1000/'表５'!$L$31,0)</f>
        <v>0</v>
      </c>
      <c r="K12" s="44">
        <f>ROUND('表６'!K12*1000/'表５'!$L$31,0)</f>
        <v>0</v>
      </c>
      <c r="L12" s="394"/>
    </row>
    <row r="13" spans="1:12" ht="24.75" customHeight="1">
      <c r="A13" s="646"/>
      <c r="B13" s="531"/>
      <c r="C13" s="641"/>
      <c r="D13" s="10" t="s">
        <v>37</v>
      </c>
      <c r="E13" s="229">
        <f>ROUND('表６'!E13*1000/'表５'!$M$31,0)</f>
        <v>414407</v>
      </c>
      <c r="F13" s="229">
        <f>ROUND('表６'!F13*1000/'表５'!$M$31,0)</f>
        <v>414407</v>
      </c>
      <c r="G13" s="229">
        <f>ROUND('表６'!G13*1000/'表５'!$M$31,0)</f>
        <v>3297</v>
      </c>
      <c r="H13" s="229">
        <f>ROUND('表６'!H13*1000/'表５'!$M$31,0)</f>
        <v>411110</v>
      </c>
      <c r="I13" s="229">
        <f>ROUND('表６'!I13*1000/'表５'!$M$31,0)</f>
        <v>0</v>
      </c>
      <c r="J13" s="229">
        <f>ROUND('表６'!J13*1000/'表５'!$M$31,0)</f>
        <v>0</v>
      </c>
      <c r="K13" s="44">
        <f>ROUND('表６'!K13*1000/'表５'!$M$31,0)</f>
        <v>0</v>
      </c>
      <c r="L13" s="394"/>
    </row>
    <row r="14" spans="1:12" ht="24.75" customHeight="1">
      <c r="A14" s="646"/>
      <c r="B14" s="531"/>
      <c r="C14" s="642"/>
      <c r="D14" s="10" t="s">
        <v>38</v>
      </c>
      <c r="E14" s="229">
        <f>ROUND('表６'!E14*1000/SUM('表５'!$K$31:$M$31),0)</f>
        <v>1194381</v>
      </c>
      <c r="F14" s="229">
        <f>ROUND('表６'!F14*1000/SUM('表５'!$K$31:$M$31),0)</f>
        <v>1193282</v>
      </c>
      <c r="G14" s="229">
        <f>ROUND('表６'!G14*1000/SUM('表５'!$K$31:$M$31),0)</f>
        <v>7892</v>
      </c>
      <c r="H14" s="229">
        <f>ROUND('表６'!H14*1000/SUM('表５'!$K$31:$M$31),0)</f>
        <v>1185390</v>
      </c>
      <c r="I14" s="229">
        <f>ROUND('表６'!I14*1000/SUM('表５'!$K$31:$M$31),0)</f>
        <v>0</v>
      </c>
      <c r="J14" s="229">
        <f>ROUND('表６'!J14*1000/SUM('表５'!$K$31:$M$31),0)</f>
        <v>1099</v>
      </c>
      <c r="K14" s="44">
        <f>ROUND('表６'!K14*1000/SUM('表５'!$K$31:$M$31),0)</f>
        <v>0</v>
      </c>
      <c r="L14" s="394"/>
    </row>
    <row r="15" spans="1:12" ht="24.75" customHeight="1">
      <c r="A15" s="646"/>
      <c r="B15" s="531"/>
      <c r="C15" s="638" t="s">
        <v>101</v>
      </c>
      <c r="D15" s="639"/>
      <c r="E15" s="229">
        <f>ROUND('表６'!E15*1000/'表５'!$N$31,0)</f>
        <v>848534</v>
      </c>
      <c r="F15" s="229">
        <f>ROUND('表６'!F15*1000/'表５'!$N$31,0)</f>
        <v>848534</v>
      </c>
      <c r="G15" s="229">
        <f>ROUND('表６'!G15*1000/'表５'!$N$31,0)</f>
        <v>62661</v>
      </c>
      <c r="H15" s="229">
        <f>ROUND('表６'!H15*1000/'表５'!$N$31,0)</f>
        <v>785873</v>
      </c>
      <c r="I15" s="229">
        <f>ROUND('表６'!I15*1000/'表５'!$N$31,0)</f>
        <v>0</v>
      </c>
      <c r="J15" s="229">
        <f>ROUND('表６'!J15*1000/'表５'!$N$31,0)</f>
        <v>0</v>
      </c>
      <c r="K15" s="44">
        <f>ROUND('表６'!K15*1000/'表５'!$N$31,0)</f>
        <v>0</v>
      </c>
      <c r="L15" s="394"/>
    </row>
    <row r="16" spans="1:12" ht="24.75" customHeight="1">
      <c r="A16" s="646"/>
      <c r="B16" s="531"/>
      <c r="C16" s="535" t="s">
        <v>102</v>
      </c>
      <c r="D16" s="535"/>
      <c r="E16" s="229">
        <f>ROUND('表６'!E16*1000/'表５'!$O$31,0)</f>
        <v>2096598</v>
      </c>
      <c r="F16" s="229">
        <f>ROUND('表６'!F16*1000/'表５'!$O$31,0)</f>
        <v>2096598</v>
      </c>
      <c r="G16" s="229">
        <f>ROUND('表６'!G16*1000/'表５'!$O$31,0)</f>
        <v>214500</v>
      </c>
      <c r="H16" s="229">
        <f>ROUND('表６'!H16*1000/'表５'!$O$31,0)</f>
        <v>1882098</v>
      </c>
      <c r="I16" s="229">
        <f>ROUND('表６'!I16*1000/'表５'!$O$31,0)</f>
        <v>0</v>
      </c>
      <c r="J16" s="229">
        <f>ROUND('表６'!J16*1000/'表５'!$O$31,0)</f>
        <v>0</v>
      </c>
      <c r="K16" s="44">
        <f>ROUND('表６'!K16*1000/'表５'!$O$31,0)</f>
        <v>0</v>
      </c>
      <c r="L16" s="394"/>
    </row>
    <row r="17" spans="1:12" ht="24.75" customHeight="1">
      <c r="A17" s="646"/>
      <c r="B17" s="534"/>
      <c r="C17" s="535" t="s">
        <v>342</v>
      </c>
      <c r="D17" s="535"/>
      <c r="E17" s="229">
        <f>ROUND('表６'!E17*1000/'表５'!$P$31,0)</f>
        <v>1120478</v>
      </c>
      <c r="F17" s="229">
        <f>ROUND('表６'!F17*1000/'表５'!$P$31,0)</f>
        <v>1120478</v>
      </c>
      <c r="G17" s="229">
        <f>ROUND('表６'!G17*1000/'表５'!$P$31,0)</f>
        <v>3299</v>
      </c>
      <c r="H17" s="229">
        <f>ROUND('表６'!H17*1000/'表５'!$P$31,0)</f>
        <v>3396</v>
      </c>
      <c r="I17" s="229">
        <f>ROUND('表６'!I17*1000/'表５'!$P$31,0)</f>
        <v>1113783</v>
      </c>
      <c r="J17" s="229">
        <f>ROUND('表６'!J17*1000/'表５'!$P$31,0)</f>
        <v>0</v>
      </c>
      <c r="K17" s="44">
        <f>ROUND('表６'!K17*1000/'表５'!$P$31,0)</f>
        <v>0</v>
      </c>
      <c r="L17" s="394"/>
    </row>
    <row r="18" spans="1:12" ht="24.75" customHeight="1">
      <c r="A18" s="646"/>
      <c r="B18" s="536" t="s">
        <v>41</v>
      </c>
      <c r="C18" s="536"/>
      <c r="D18" s="536"/>
      <c r="E18" s="243">
        <f>ROUND('表６'!E18*1000/'表５'!$Q$31,0)</f>
        <v>15935</v>
      </c>
      <c r="F18" s="243">
        <f>ROUND('表６'!F18*1000/'表５'!$Q$31,0)</f>
        <v>12992</v>
      </c>
      <c r="G18" s="243">
        <f>ROUND('表６'!G18*1000/'表５'!$Q$31,0)</f>
        <v>895</v>
      </c>
      <c r="H18" s="243">
        <f>ROUND('表６'!H18*1000/'表５'!$Q$31,0)</f>
        <v>356</v>
      </c>
      <c r="I18" s="243">
        <f>ROUND('表６'!I18*1000/'表５'!$Q$31,0)</f>
        <v>11741</v>
      </c>
      <c r="J18" s="243">
        <f>ROUND('表６'!J18*1000/'表５'!$Q$31,0)</f>
        <v>2920</v>
      </c>
      <c r="K18" s="45">
        <f>ROUND('表６'!K18*1000/'表５'!$Q$31,0)</f>
        <v>6</v>
      </c>
      <c r="L18" s="184">
        <f>ROUND('表６'!L18*1000/'表５'!$Q$31,0)</f>
        <v>16</v>
      </c>
    </row>
    <row r="19" spans="1:12" ht="24.75" customHeight="1" thickBot="1">
      <c r="A19" s="647"/>
      <c r="B19" s="643" t="s">
        <v>42</v>
      </c>
      <c r="C19" s="643"/>
      <c r="D19" s="643"/>
      <c r="E19" s="244">
        <f>ROUND('表６'!E19*1000/'表５'!$R$31,0)</f>
        <v>8493</v>
      </c>
      <c r="F19" s="244">
        <f>ROUND('表６'!F19*1000/'表５'!$R$31,0)</f>
        <v>8443</v>
      </c>
      <c r="G19" s="244">
        <f>ROUND('表６'!G19*1000/'表５'!$R$31,0)</f>
        <v>30</v>
      </c>
      <c r="H19" s="244">
        <f>ROUND('表６'!H19*1000/'表５'!$R$31,0)</f>
        <v>3182</v>
      </c>
      <c r="I19" s="244">
        <f>ROUND('表６'!I19*1000/'表５'!$R$31,0)</f>
        <v>5230</v>
      </c>
      <c r="J19" s="244">
        <f>ROUND('表６'!J19*1000/'表５'!$R$31,0)</f>
        <v>48</v>
      </c>
      <c r="K19" s="46">
        <f>ROUND('表６'!K19*1000/'表５'!$R$31,0)</f>
        <v>2</v>
      </c>
      <c r="L19" s="393"/>
    </row>
    <row r="20" ht="16.5" customHeight="1">
      <c r="A20" s="7" t="s">
        <v>353</v>
      </c>
    </row>
    <row r="21" ht="16.5" customHeight="1">
      <c r="A21" s="7" t="s">
        <v>104</v>
      </c>
    </row>
    <row r="25" ht="11.25" customHeight="1"/>
  </sheetData>
  <sheetProtection/>
  <mergeCells count="26">
    <mergeCell ref="B19:D19"/>
    <mergeCell ref="A5:D5"/>
    <mergeCell ref="A6:A19"/>
    <mergeCell ref="B6:D6"/>
    <mergeCell ref="C7:D7"/>
    <mergeCell ref="C8:D8"/>
    <mergeCell ref="C9:D9"/>
    <mergeCell ref="C10:D10"/>
    <mergeCell ref="C17:D17"/>
    <mergeCell ref="F2:I2"/>
    <mergeCell ref="C15:D15"/>
    <mergeCell ref="J2:J4"/>
    <mergeCell ref="C16:D16"/>
    <mergeCell ref="C11:C14"/>
    <mergeCell ref="B18:D18"/>
    <mergeCell ref="B7:B17"/>
    <mergeCell ref="J1:L1"/>
    <mergeCell ref="L2:L4"/>
    <mergeCell ref="F3:F4"/>
    <mergeCell ref="G3:G4"/>
    <mergeCell ref="H3:H4"/>
    <mergeCell ref="I3:I4"/>
    <mergeCell ref="K2:K4"/>
    <mergeCell ref="A1:I1"/>
    <mergeCell ref="A2:D4"/>
    <mergeCell ref="E2:E4"/>
  </mergeCells>
  <printOptions/>
  <pageMargins left="0.66" right="0.64" top="1" bottom="1" header="0.512" footer="0.512"/>
  <pageSetup horizontalDpi="300" verticalDpi="300" orientation="landscape" paperSize="9" scale="90" r:id="rId1"/>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9.75390625" style="7" bestFit="1" customWidth="1"/>
    <col min="12" max="12" width="9.875" style="7" customWidth="1"/>
    <col min="13" max="16384" width="9.00390625" style="7" customWidth="1"/>
  </cols>
  <sheetData>
    <row r="1" spans="1:7" ht="21" customHeight="1">
      <c r="A1" s="661" t="s">
        <v>105</v>
      </c>
      <c r="B1" s="661"/>
      <c r="C1" s="661"/>
      <c r="D1" s="661"/>
      <c r="E1" s="661"/>
      <c r="F1" s="661"/>
      <c r="G1" s="661"/>
    </row>
    <row r="2" spans="11:12" ht="21" customHeight="1" thickBot="1">
      <c r="K2" s="22" t="s">
        <v>106</v>
      </c>
      <c r="L2" s="395">
        <f>'表５'!G31</f>
        <v>2179</v>
      </c>
    </row>
    <row r="3" spans="1:12" ht="16.5" customHeight="1">
      <c r="A3" s="662" t="s">
        <v>107</v>
      </c>
      <c r="B3" s="663"/>
      <c r="C3" s="663"/>
      <c r="D3" s="663"/>
      <c r="E3" s="664"/>
      <c r="F3" s="633" t="s">
        <v>29</v>
      </c>
      <c r="G3" s="635" t="s">
        <v>94</v>
      </c>
      <c r="H3" s="636"/>
      <c r="I3" s="636"/>
      <c r="J3" s="637"/>
      <c r="K3" s="633" t="s">
        <v>108</v>
      </c>
      <c r="L3" s="659" t="s">
        <v>286</v>
      </c>
    </row>
    <row r="4" spans="1:12" ht="33" customHeight="1" thickBot="1">
      <c r="A4" s="665"/>
      <c r="B4" s="666"/>
      <c r="C4" s="666"/>
      <c r="D4" s="666"/>
      <c r="E4" s="667"/>
      <c r="F4" s="658"/>
      <c r="G4" s="47" t="s">
        <v>109</v>
      </c>
      <c r="H4" s="47" t="s">
        <v>290</v>
      </c>
      <c r="I4" s="193" t="s">
        <v>285</v>
      </c>
      <c r="J4" s="193" t="s">
        <v>291</v>
      </c>
      <c r="K4" s="658"/>
      <c r="L4" s="660"/>
    </row>
    <row r="5" spans="1:12" ht="18.75" customHeight="1">
      <c r="A5" s="668" t="s">
        <v>28</v>
      </c>
      <c r="B5" s="671" t="s">
        <v>110</v>
      </c>
      <c r="C5" s="672"/>
      <c r="D5" s="672"/>
      <c r="E5" s="673"/>
      <c r="F5" s="50">
        <f>G5+K5+L5</f>
        <v>2040937</v>
      </c>
      <c r="G5" s="50">
        <f>SUM(H5:J5)</f>
        <v>1974996</v>
      </c>
      <c r="H5" s="50">
        <f>H6+H14+H15</f>
        <v>44913</v>
      </c>
      <c r="I5" s="50">
        <f>I6+I14+I15</f>
        <v>1719</v>
      </c>
      <c r="J5" s="50">
        <f>J6+J14+J15</f>
        <v>1928364</v>
      </c>
      <c r="K5" s="50">
        <f>K6+K14+K15</f>
        <v>65941</v>
      </c>
      <c r="L5" s="59">
        <f>L6+L14+L15</f>
        <v>0</v>
      </c>
    </row>
    <row r="6" spans="1:12" ht="18.75" customHeight="1">
      <c r="A6" s="669"/>
      <c r="B6" s="530"/>
      <c r="C6" s="674" t="s">
        <v>111</v>
      </c>
      <c r="D6" s="675"/>
      <c r="E6" s="676"/>
      <c r="F6" s="16">
        <f aca="true" t="shared" si="0" ref="F6:F15">G6+K6+L6</f>
        <v>1757534</v>
      </c>
      <c r="G6" s="50">
        <f aca="true" t="shared" si="1" ref="G6:G15">SUM(H6:J6)</f>
        <v>1757534</v>
      </c>
      <c r="H6" s="16">
        <f>H7+SUM(H10:H13)</f>
        <v>2455</v>
      </c>
      <c r="I6" s="16">
        <f>I7+SUM(I10:I13)</f>
        <v>1631</v>
      </c>
      <c r="J6" s="16">
        <f>J7+SUM(J10:J13)</f>
        <v>1753448</v>
      </c>
      <c r="K6" s="16">
        <f>K7+SUM(K10:K13)</f>
        <v>0</v>
      </c>
      <c r="L6" s="18">
        <f>L7+SUM(L10:L13)</f>
        <v>0</v>
      </c>
    </row>
    <row r="7" spans="1:12" ht="18.75" customHeight="1">
      <c r="A7" s="669"/>
      <c r="B7" s="531"/>
      <c r="C7" s="530"/>
      <c r="D7" s="674" t="s">
        <v>112</v>
      </c>
      <c r="E7" s="676"/>
      <c r="F7" s="16">
        <f t="shared" si="0"/>
        <v>1540997</v>
      </c>
      <c r="G7" s="50">
        <f t="shared" si="1"/>
        <v>1540997</v>
      </c>
      <c r="H7" s="44">
        <f>H8+H9</f>
        <v>0</v>
      </c>
      <c r="I7" s="44">
        <f>I8+I9</f>
        <v>0</v>
      </c>
      <c r="J7" s="44">
        <f>J8+J9</f>
        <v>1540997</v>
      </c>
      <c r="K7" s="44">
        <f>K8+K9</f>
        <v>0</v>
      </c>
      <c r="L7" s="128">
        <f>L8+L9</f>
        <v>0</v>
      </c>
    </row>
    <row r="8" spans="1:12" ht="18.75" customHeight="1">
      <c r="A8" s="669"/>
      <c r="B8" s="531"/>
      <c r="C8" s="531"/>
      <c r="D8" s="530"/>
      <c r="E8" s="51" t="s">
        <v>303</v>
      </c>
      <c r="F8" s="16">
        <f t="shared" si="0"/>
        <v>951035</v>
      </c>
      <c r="G8" s="50">
        <f t="shared" si="1"/>
        <v>951035</v>
      </c>
      <c r="H8" s="44">
        <v>0</v>
      </c>
      <c r="I8" s="44">
        <v>0</v>
      </c>
      <c r="J8" s="44">
        <v>951035</v>
      </c>
      <c r="K8" s="44">
        <v>0</v>
      </c>
      <c r="L8" s="128">
        <v>0</v>
      </c>
    </row>
    <row r="9" spans="1:12" ht="18.75" customHeight="1">
      <c r="A9" s="669"/>
      <c r="B9" s="531"/>
      <c r="C9" s="531"/>
      <c r="D9" s="534"/>
      <c r="E9" s="11" t="s">
        <v>113</v>
      </c>
      <c r="F9" s="16">
        <f t="shared" si="0"/>
        <v>589962</v>
      </c>
      <c r="G9" s="50">
        <f t="shared" si="1"/>
        <v>589962</v>
      </c>
      <c r="H9" s="44">
        <v>0</v>
      </c>
      <c r="I9" s="44">
        <v>0</v>
      </c>
      <c r="J9" s="44">
        <f>69583+37232+207045+223064+53038</f>
        <v>589962</v>
      </c>
      <c r="K9" s="44">
        <v>0</v>
      </c>
      <c r="L9" s="128">
        <v>0</v>
      </c>
    </row>
    <row r="10" spans="1:12" ht="18.75" customHeight="1">
      <c r="A10" s="669"/>
      <c r="B10" s="531"/>
      <c r="C10" s="531"/>
      <c r="D10" s="674" t="s">
        <v>114</v>
      </c>
      <c r="E10" s="676"/>
      <c r="F10" s="16">
        <f>G10+K10+L10</f>
        <v>26867</v>
      </c>
      <c r="G10" s="50">
        <f t="shared" si="1"/>
        <v>26867</v>
      </c>
      <c r="H10" s="44">
        <v>874</v>
      </c>
      <c r="I10" s="44">
        <v>279</v>
      </c>
      <c r="J10" s="44">
        <v>25714</v>
      </c>
      <c r="K10" s="44">
        <v>0</v>
      </c>
      <c r="L10" s="128">
        <v>0</v>
      </c>
    </row>
    <row r="11" spans="1:12" ht="18.75" customHeight="1">
      <c r="A11" s="669"/>
      <c r="B11" s="531"/>
      <c r="C11" s="531"/>
      <c r="D11" s="674" t="s">
        <v>115</v>
      </c>
      <c r="E11" s="676"/>
      <c r="F11" s="16">
        <f t="shared" si="0"/>
        <v>131071</v>
      </c>
      <c r="G11" s="50">
        <f t="shared" si="1"/>
        <v>131071</v>
      </c>
      <c r="H11" s="44">
        <v>0</v>
      </c>
      <c r="I11" s="44">
        <v>233</v>
      </c>
      <c r="J11" s="44">
        <v>130838</v>
      </c>
      <c r="K11" s="44">
        <v>0</v>
      </c>
      <c r="L11" s="128">
        <v>0</v>
      </c>
    </row>
    <row r="12" spans="1:12" ht="18.75" customHeight="1">
      <c r="A12" s="669"/>
      <c r="B12" s="531"/>
      <c r="C12" s="531"/>
      <c r="D12" s="674" t="s">
        <v>116</v>
      </c>
      <c r="E12" s="676"/>
      <c r="F12" s="16">
        <f t="shared" si="0"/>
        <v>45361</v>
      </c>
      <c r="G12" s="50">
        <f t="shared" si="1"/>
        <v>45361</v>
      </c>
      <c r="H12" s="44">
        <v>1581</v>
      </c>
      <c r="I12" s="44">
        <v>1119</v>
      </c>
      <c r="J12" s="44">
        <v>42661</v>
      </c>
      <c r="K12" s="44">
        <v>0</v>
      </c>
      <c r="L12" s="128">
        <v>0</v>
      </c>
    </row>
    <row r="13" spans="1:12" ht="18.75" customHeight="1">
      <c r="A13" s="669"/>
      <c r="B13" s="531"/>
      <c r="C13" s="534"/>
      <c r="D13" s="674" t="s">
        <v>117</v>
      </c>
      <c r="E13" s="676"/>
      <c r="F13" s="16">
        <f t="shared" si="0"/>
        <v>13238</v>
      </c>
      <c r="G13" s="50">
        <f t="shared" si="1"/>
        <v>13238</v>
      </c>
      <c r="H13" s="44">
        <v>0</v>
      </c>
      <c r="I13" s="44">
        <v>0</v>
      </c>
      <c r="J13" s="44">
        <v>13238</v>
      </c>
      <c r="K13" s="44">
        <v>0</v>
      </c>
      <c r="L13" s="128">
        <v>0</v>
      </c>
    </row>
    <row r="14" spans="1:12" ht="18.75" customHeight="1">
      <c r="A14" s="669"/>
      <c r="B14" s="531"/>
      <c r="C14" s="674" t="s">
        <v>118</v>
      </c>
      <c r="D14" s="675"/>
      <c r="E14" s="676"/>
      <c r="F14" s="50">
        <f t="shared" si="0"/>
        <v>212529</v>
      </c>
      <c r="G14" s="50">
        <f t="shared" si="1"/>
        <v>146588</v>
      </c>
      <c r="H14" s="474">
        <v>42458</v>
      </c>
      <c r="I14" s="474">
        <v>88</v>
      </c>
      <c r="J14" s="474">
        <v>104042</v>
      </c>
      <c r="K14" s="474">
        <v>65941</v>
      </c>
      <c r="L14" s="475">
        <v>0</v>
      </c>
    </row>
    <row r="15" spans="1:12" ht="18.75" customHeight="1" thickBot="1">
      <c r="A15" s="670"/>
      <c r="B15" s="532"/>
      <c r="C15" s="677" t="s">
        <v>119</v>
      </c>
      <c r="D15" s="678"/>
      <c r="E15" s="679"/>
      <c r="F15" s="52">
        <f t="shared" si="0"/>
        <v>70874</v>
      </c>
      <c r="G15" s="50">
        <f t="shared" si="1"/>
        <v>70874</v>
      </c>
      <c r="H15" s="476"/>
      <c r="I15" s="476">
        <v>0</v>
      </c>
      <c r="J15" s="476">
        <v>70874</v>
      </c>
      <c r="K15" s="476">
        <v>0</v>
      </c>
      <c r="L15" s="477">
        <v>0</v>
      </c>
    </row>
    <row r="16" spans="1:12" ht="18.75" customHeight="1" thickTop="1">
      <c r="A16" s="680" t="s">
        <v>120</v>
      </c>
      <c r="B16" s="682" t="s">
        <v>110</v>
      </c>
      <c r="C16" s="683"/>
      <c r="D16" s="683"/>
      <c r="E16" s="684"/>
      <c r="F16" s="245">
        <f>ROUND(F5*1000/$L$2,0)</f>
        <v>936639</v>
      </c>
      <c r="G16" s="245">
        <f aca="true" t="shared" si="2" ref="G16:L16">ROUND(G5*1000/$L$2,0)</f>
        <v>906377</v>
      </c>
      <c r="H16" s="245">
        <f t="shared" si="2"/>
        <v>20612</v>
      </c>
      <c r="I16" s="245">
        <f t="shared" si="2"/>
        <v>789</v>
      </c>
      <c r="J16" s="245">
        <f t="shared" si="2"/>
        <v>884977</v>
      </c>
      <c r="K16" s="245">
        <f t="shared" si="2"/>
        <v>30262</v>
      </c>
      <c r="L16" s="246">
        <f t="shared" si="2"/>
        <v>0</v>
      </c>
    </row>
    <row r="17" spans="1:12" ht="18.75" customHeight="1">
      <c r="A17" s="680"/>
      <c r="B17" s="530"/>
      <c r="C17" s="674" t="s">
        <v>111</v>
      </c>
      <c r="D17" s="675"/>
      <c r="E17" s="676"/>
      <c r="F17" s="50">
        <f aca="true" t="shared" si="3" ref="F17:L17">ROUND(F6*1000/$L$2,0)</f>
        <v>806578</v>
      </c>
      <c r="G17" s="50">
        <f t="shared" si="3"/>
        <v>806578</v>
      </c>
      <c r="H17" s="50">
        <f t="shared" si="3"/>
        <v>1127</v>
      </c>
      <c r="I17" s="50">
        <f t="shared" si="3"/>
        <v>749</v>
      </c>
      <c r="J17" s="50">
        <f t="shared" si="3"/>
        <v>804703</v>
      </c>
      <c r="K17" s="50">
        <f t="shared" si="3"/>
        <v>0</v>
      </c>
      <c r="L17" s="59">
        <f t="shared" si="3"/>
        <v>0</v>
      </c>
    </row>
    <row r="18" spans="1:12" ht="18.75" customHeight="1">
      <c r="A18" s="680"/>
      <c r="B18" s="531"/>
      <c r="C18" s="530"/>
      <c r="D18" s="674" t="s">
        <v>112</v>
      </c>
      <c r="E18" s="676"/>
      <c r="F18" s="50">
        <f aca="true" t="shared" si="4" ref="F18:L18">ROUND(F7*1000/$L$2,0)</f>
        <v>707204</v>
      </c>
      <c r="G18" s="50">
        <f t="shared" si="4"/>
        <v>707204</v>
      </c>
      <c r="H18" s="50">
        <f t="shared" si="4"/>
        <v>0</v>
      </c>
      <c r="I18" s="50">
        <f t="shared" si="4"/>
        <v>0</v>
      </c>
      <c r="J18" s="50">
        <f t="shared" si="4"/>
        <v>707204</v>
      </c>
      <c r="K18" s="50">
        <f t="shared" si="4"/>
        <v>0</v>
      </c>
      <c r="L18" s="59">
        <f t="shared" si="4"/>
        <v>0</v>
      </c>
    </row>
    <row r="19" spans="1:12" ht="18.75" customHeight="1">
      <c r="A19" s="680"/>
      <c r="B19" s="531"/>
      <c r="C19" s="531"/>
      <c r="D19" s="530"/>
      <c r="E19" s="51" t="s">
        <v>304</v>
      </c>
      <c r="F19" s="50">
        <f aca="true" t="shared" si="5" ref="F19:L19">ROUND(F8*1000/$L$2,0)</f>
        <v>436455</v>
      </c>
      <c r="G19" s="50">
        <f t="shared" si="5"/>
        <v>436455</v>
      </c>
      <c r="H19" s="50">
        <f t="shared" si="5"/>
        <v>0</v>
      </c>
      <c r="I19" s="50">
        <f t="shared" si="5"/>
        <v>0</v>
      </c>
      <c r="J19" s="50">
        <f t="shared" si="5"/>
        <v>436455</v>
      </c>
      <c r="K19" s="50">
        <f t="shared" si="5"/>
        <v>0</v>
      </c>
      <c r="L19" s="59">
        <f t="shared" si="5"/>
        <v>0</v>
      </c>
    </row>
    <row r="20" spans="1:12" ht="18.75" customHeight="1">
      <c r="A20" s="680"/>
      <c r="B20" s="531"/>
      <c r="C20" s="531"/>
      <c r="D20" s="534"/>
      <c r="E20" s="11" t="s">
        <v>113</v>
      </c>
      <c r="F20" s="50">
        <f aca="true" t="shared" si="6" ref="F20:L20">ROUND(F9*1000/$L$2,0)</f>
        <v>270749</v>
      </c>
      <c r="G20" s="50">
        <f t="shared" si="6"/>
        <v>270749</v>
      </c>
      <c r="H20" s="50">
        <f t="shared" si="6"/>
        <v>0</v>
      </c>
      <c r="I20" s="50">
        <f t="shared" si="6"/>
        <v>0</v>
      </c>
      <c r="J20" s="50">
        <f t="shared" si="6"/>
        <v>270749</v>
      </c>
      <c r="K20" s="50">
        <f t="shared" si="6"/>
        <v>0</v>
      </c>
      <c r="L20" s="59">
        <f t="shared" si="6"/>
        <v>0</v>
      </c>
    </row>
    <row r="21" spans="1:12" ht="18.75" customHeight="1">
      <c r="A21" s="680"/>
      <c r="B21" s="531"/>
      <c r="C21" s="531"/>
      <c r="D21" s="674" t="s">
        <v>114</v>
      </c>
      <c r="E21" s="676"/>
      <c r="F21" s="50">
        <f aca="true" t="shared" si="7" ref="F21:L21">ROUND(F10*1000/$L$2,0)</f>
        <v>12330</v>
      </c>
      <c r="G21" s="50">
        <f t="shared" si="7"/>
        <v>12330</v>
      </c>
      <c r="H21" s="50">
        <f t="shared" si="7"/>
        <v>401</v>
      </c>
      <c r="I21" s="50">
        <f t="shared" si="7"/>
        <v>128</v>
      </c>
      <c r="J21" s="50">
        <f t="shared" si="7"/>
        <v>11801</v>
      </c>
      <c r="K21" s="50">
        <f t="shared" si="7"/>
        <v>0</v>
      </c>
      <c r="L21" s="59">
        <f t="shared" si="7"/>
        <v>0</v>
      </c>
    </row>
    <row r="22" spans="1:12" ht="18.75" customHeight="1">
      <c r="A22" s="680"/>
      <c r="B22" s="531"/>
      <c r="C22" s="531"/>
      <c r="D22" s="674" t="s">
        <v>115</v>
      </c>
      <c r="E22" s="676"/>
      <c r="F22" s="50">
        <f aca="true" t="shared" si="8" ref="F22:L22">ROUND(F11*1000/$L$2,0)</f>
        <v>60152</v>
      </c>
      <c r="G22" s="50">
        <f t="shared" si="8"/>
        <v>60152</v>
      </c>
      <c r="H22" s="50">
        <f t="shared" si="8"/>
        <v>0</v>
      </c>
      <c r="I22" s="50">
        <f t="shared" si="8"/>
        <v>107</v>
      </c>
      <c r="J22" s="50">
        <f t="shared" si="8"/>
        <v>60045</v>
      </c>
      <c r="K22" s="50">
        <f t="shared" si="8"/>
        <v>0</v>
      </c>
      <c r="L22" s="59">
        <f t="shared" si="8"/>
        <v>0</v>
      </c>
    </row>
    <row r="23" spans="1:12" ht="18.75" customHeight="1">
      <c r="A23" s="680"/>
      <c r="B23" s="531"/>
      <c r="C23" s="531"/>
      <c r="D23" s="674" t="s">
        <v>116</v>
      </c>
      <c r="E23" s="676"/>
      <c r="F23" s="50">
        <f aca="true" t="shared" si="9" ref="F23:L23">ROUND(F12*1000/$L$2,0)</f>
        <v>20817</v>
      </c>
      <c r="G23" s="50">
        <f t="shared" si="9"/>
        <v>20817</v>
      </c>
      <c r="H23" s="50">
        <f t="shared" si="9"/>
        <v>726</v>
      </c>
      <c r="I23" s="50">
        <f t="shared" si="9"/>
        <v>514</v>
      </c>
      <c r="J23" s="50">
        <f t="shared" si="9"/>
        <v>19578</v>
      </c>
      <c r="K23" s="50">
        <f t="shared" si="9"/>
        <v>0</v>
      </c>
      <c r="L23" s="59">
        <f t="shared" si="9"/>
        <v>0</v>
      </c>
    </row>
    <row r="24" spans="1:12" ht="18.75" customHeight="1">
      <c r="A24" s="680"/>
      <c r="B24" s="531"/>
      <c r="C24" s="534"/>
      <c r="D24" s="674" t="s">
        <v>117</v>
      </c>
      <c r="E24" s="676"/>
      <c r="F24" s="50">
        <f aca="true" t="shared" si="10" ref="F24:L24">ROUND(F13*1000/$L$2,0)</f>
        <v>6075</v>
      </c>
      <c r="G24" s="50">
        <f t="shared" si="10"/>
        <v>6075</v>
      </c>
      <c r="H24" s="50">
        <f t="shared" si="10"/>
        <v>0</v>
      </c>
      <c r="I24" s="50">
        <f t="shared" si="10"/>
        <v>0</v>
      </c>
      <c r="J24" s="50">
        <f t="shared" si="10"/>
        <v>6075</v>
      </c>
      <c r="K24" s="50">
        <f t="shared" si="10"/>
        <v>0</v>
      </c>
      <c r="L24" s="59">
        <f t="shared" si="10"/>
        <v>0</v>
      </c>
    </row>
    <row r="25" spans="1:12" ht="18.75" customHeight="1">
      <c r="A25" s="680"/>
      <c r="B25" s="531"/>
      <c r="C25" s="674" t="s">
        <v>118</v>
      </c>
      <c r="D25" s="675"/>
      <c r="E25" s="676"/>
      <c r="F25" s="50">
        <f aca="true" t="shared" si="11" ref="F25:L25">ROUND(F14*1000/$L$2,0)</f>
        <v>97535</v>
      </c>
      <c r="G25" s="50">
        <f t="shared" si="11"/>
        <v>67273</v>
      </c>
      <c r="H25" s="50">
        <f t="shared" si="11"/>
        <v>19485</v>
      </c>
      <c r="I25" s="50">
        <f t="shared" si="11"/>
        <v>40</v>
      </c>
      <c r="J25" s="50">
        <f t="shared" si="11"/>
        <v>47748</v>
      </c>
      <c r="K25" s="50">
        <f t="shared" si="11"/>
        <v>30262</v>
      </c>
      <c r="L25" s="59">
        <f t="shared" si="11"/>
        <v>0</v>
      </c>
    </row>
    <row r="26" spans="1:12" ht="18.75" customHeight="1" thickBot="1">
      <c r="A26" s="681"/>
      <c r="B26" s="541"/>
      <c r="C26" s="685" t="s">
        <v>119</v>
      </c>
      <c r="D26" s="686"/>
      <c r="E26" s="687"/>
      <c r="F26" s="42">
        <f aca="true" t="shared" si="12" ref="F26:L26">ROUND(F15*1000/$L$2,0)</f>
        <v>32526</v>
      </c>
      <c r="G26" s="42">
        <f t="shared" si="12"/>
        <v>32526</v>
      </c>
      <c r="H26" s="42">
        <f t="shared" si="12"/>
        <v>0</v>
      </c>
      <c r="I26" s="42">
        <f t="shared" si="12"/>
        <v>0</v>
      </c>
      <c r="J26" s="42">
        <f t="shared" si="12"/>
        <v>32526</v>
      </c>
      <c r="K26" s="42">
        <f t="shared" si="12"/>
        <v>0</v>
      </c>
      <c r="L26" s="43">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G1"/>
    <mergeCell ref="A3:E4"/>
    <mergeCell ref="F3:F4"/>
    <mergeCell ref="G3:J3"/>
  </mergeCells>
  <printOptions/>
  <pageMargins left="0.75" right="0.75" top="1" bottom="1" header="0.512" footer="0.512"/>
  <pageSetup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dimension ref="A1:L27"/>
  <sheetViews>
    <sheetView zoomScalePageLayoutView="0" workbookViewId="0" topLeftCell="A1">
      <selection activeCell="C4" sqref="C4"/>
    </sheetView>
  </sheetViews>
  <sheetFormatPr defaultColWidth="9.00390625" defaultRowHeight="13.5"/>
  <cols>
    <col min="1" max="1" width="4.125" style="7" customWidth="1"/>
    <col min="2" max="2" width="2.375" style="7" customWidth="1"/>
    <col min="3" max="3" width="2.50390625" style="7" customWidth="1"/>
    <col min="4" max="4" width="2.625" style="7" customWidth="1"/>
    <col min="5" max="5" width="14.875" style="7" customWidth="1"/>
    <col min="6" max="6" width="12.50390625" style="7" customWidth="1"/>
    <col min="7" max="10" width="11.75390625" style="7" customWidth="1"/>
    <col min="11" max="11" width="10.875" style="7" customWidth="1"/>
    <col min="12" max="12" width="9.875" style="7" customWidth="1"/>
    <col min="13" max="16384" width="9.00390625" style="7" customWidth="1"/>
  </cols>
  <sheetData>
    <row r="1" spans="1:7" ht="21" customHeight="1">
      <c r="A1" s="661" t="s">
        <v>122</v>
      </c>
      <c r="B1" s="661"/>
      <c r="C1" s="661"/>
      <c r="D1" s="661"/>
      <c r="E1" s="661"/>
      <c r="F1" s="661"/>
      <c r="G1" s="661"/>
    </row>
    <row r="2" spans="11:12" ht="21" customHeight="1" thickBot="1">
      <c r="K2" s="53" t="s">
        <v>123</v>
      </c>
      <c r="L2" s="396">
        <f>'表５'!H31</f>
        <v>68906</v>
      </c>
    </row>
    <row r="3" spans="1:12" ht="16.5" customHeight="1">
      <c r="A3" s="662" t="s">
        <v>107</v>
      </c>
      <c r="B3" s="663"/>
      <c r="C3" s="663"/>
      <c r="D3" s="663"/>
      <c r="E3" s="664"/>
      <c r="F3" s="633" t="s">
        <v>29</v>
      </c>
      <c r="G3" s="635" t="s">
        <v>94</v>
      </c>
      <c r="H3" s="636"/>
      <c r="I3" s="636"/>
      <c r="J3" s="636"/>
      <c r="K3" s="633" t="s">
        <v>108</v>
      </c>
      <c r="L3" s="659" t="s">
        <v>286</v>
      </c>
    </row>
    <row r="4" spans="1:12" ht="33" customHeight="1" thickBot="1">
      <c r="A4" s="665"/>
      <c r="B4" s="666"/>
      <c r="C4" s="666"/>
      <c r="D4" s="666"/>
      <c r="E4" s="667"/>
      <c r="F4" s="658"/>
      <c r="G4" s="55" t="s">
        <v>109</v>
      </c>
      <c r="H4" s="47" t="s">
        <v>290</v>
      </c>
      <c r="I4" s="193" t="s">
        <v>285</v>
      </c>
      <c r="J4" s="194" t="s">
        <v>291</v>
      </c>
      <c r="K4" s="658"/>
      <c r="L4" s="660"/>
    </row>
    <row r="5" spans="1:12" ht="18.75" customHeight="1">
      <c r="A5" s="668" t="s">
        <v>28</v>
      </c>
      <c r="B5" s="671" t="s">
        <v>110</v>
      </c>
      <c r="C5" s="672"/>
      <c r="D5" s="672"/>
      <c r="E5" s="673"/>
      <c r="F5" s="247">
        <f>G5+K5+L5</f>
        <v>67835672</v>
      </c>
      <c r="G5" s="247">
        <f>SUM(H5:J5)</f>
        <v>64041314</v>
      </c>
      <c r="H5" s="247">
        <f>H6+H14+H15</f>
        <v>12054236</v>
      </c>
      <c r="I5" s="247">
        <f>I6+I14+I15</f>
        <v>35678869</v>
      </c>
      <c r="J5" s="247">
        <f>J6+J14+J15</f>
        <v>16308209</v>
      </c>
      <c r="K5" s="247">
        <f>K6+K14+K15</f>
        <v>3794158</v>
      </c>
      <c r="L5" s="248">
        <f>L6+L14+L15</f>
        <v>200</v>
      </c>
    </row>
    <row r="6" spans="1:12" ht="18.75" customHeight="1">
      <c r="A6" s="669"/>
      <c r="B6" s="530"/>
      <c r="C6" s="674" t="s">
        <v>111</v>
      </c>
      <c r="D6" s="675"/>
      <c r="E6" s="676"/>
      <c r="F6" s="16">
        <f aca="true" t="shared" si="0" ref="F6:F15">G6+K6+L6</f>
        <v>57244767</v>
      </c>
      <c r="G6" s="16">
        <f aca="true" t="shared" si="1" ref="G6:G15">SUM(H6:J6)</f>
        <v>57132997</v>
      </c>
      <c r="H6" s="16">
        <f>H7+SUM(H10:H13)</f>
        <v>10954069</v>
      </c>
      <c r="I6" s="16">
        <f>I7+SUM(I10:I13)</f>
        <v>35677550</v>
      </c>
      <c r="J6" s="16">
        <f>J7+SUM(J10:J13)</f>
        <v>10501378</v>
      </c>
      <c r="K6" s="16">
        <f>K7+SUM(K10:K13)</f>
        <v>111570</v>
      </c>
      <c r="L6" s="18">
        <f>L7+SUM(L10:L13)</f>
        <v>200</v>
      </c>
    </row>
    <row r="7" spans="1:12" ht="18.75" customHeight="1">
      <c r="A7" s="669"/>
      <c r="B7" s="531"/>
      <c r="C7" s="530"/>
      <c r="D7" s="674" t="s">
        <v>112</v>
      </c>
      <c r="E7" s="676"/>
      <c r="F7" s="16">
        <f t="shared" si="0"/>
        <v>50006563</v>
      </c>
      <c r="G7" s="16">
        <f t="shared" si="1"/>
        <v>49983593</v>
      </c>
      <c r="H7" s="44">
        <f>H8+H9</f>
        <v>10901371</v>
      </c>
      <c r="I7" s="44">
        <f>I8+I9</f>
        <v>35452928</v>
      </c>
      <c r="J7" s="44">
        <f>J8+J9</f>
        <v>3629294</v>
      </c>
      <c r="K7" s="44">
        <f>K8+K9</f>
        <v>22970</v>
      </c>
      <c r="L7" s="128">
        <f>L8+L9</f>
        <v>0</v>
      </c>
    </row>
    <row r="8" spans="1:12" ht="18.75" customHeight="1">
      <c r="A8" s="669"/>
      <c r="B8" s="531"/>
      <c r="C8" s="531"/>
      <c r="D8" s="530"/>
      <c r="E8" s="51" t="s">
        <v>303</v>
      </c>
      <c r="F8" s="16">
        <f t="shared" si="0"/>
        <v>31645319</v>
      </c>
      <c r="G8" s="16">
        <f t="shared" si="1"/>
        <v>31645319</v>
      </c>
      <c r="H8" s="44">
        <v>10479843</v>
      </c>
      <c r="I8" s="44">
        <v>21160945</v>
      </c>
      <c r="J8" s="44">
        <v>4531</v>
      </c>
      <c r="K8" s="44">
        <v>0</v>
      </c>
      <c r="L8" s="128">
        <v>0</v>
      </c>
    </row>
    <row r="9" spans="1:12" ht="18.75" customHeight="1">
      <c r="A9" s="669"/>
      <c r="B9" s="531"/>
      <c r="C9" s="531"/>
      <c r="D9" s="534"/>
      <c r="E9" s="11" t="s">
        <v>113</v>
      </c>
      <c r="F9" s="16">
        <f t="shared" si="0"/>
        <v>18361244</v>
      </c>
      <c r="G9" s="16">
        <f t="shared" si="1"/>
        <v>18338274</v>
      </c>
      <c r="H9" s="44">
        <f>54807+332428+34293+0+0+0</f>
        <v>421528</v>
      </c>
      <c r="I9" s="44">
        <f>110666+671241+70042+7235216+59990+6144828</f>
        <v>14291983</v>
      </c>
      <c r="J9" s="44">
        <f>112954+55995+2907137+350848+197829</f>
        <v>3624763</v>
      </c>
      <c r="K9" s="44">
        <v>22970</v>
      </c>
      <c r="L9" s="128">
        <v>0</v>
      </c>
    </row>
    <row r="10" spans="1:12" ht="18.75" customHeight="1">
      <c r="A10" s="669"/>
      <c r="B10" s="531"/>
      <c r="C10" s="531"/>
      <c r="D10" s="674" t="s">
        <v>114</v>
      </c>
      <c r="E10" s="676"/>
      <c r="F10" s="16">
        <f>G10+K10+L10</f>
        <v>1430673</v>
      </c>
      <c r="G10" s="16">
        <f t="shared" si="1"/>
        <v>1430073</v>
      </c>
      <c r="H10" s="44">
        <v>9956</v>
      </c>
      <c r="I10" s="44">
        <v>197168</v>
      </c>
      <c r="J10" s="44">
        <v>1222949</v>
      </c>
      <c r="K10" s="44">
        <v>400</v>
      </c>
      <c r="L10" s="128">
        <v>200</v>
      </c>
    </row>
    <row r="11" spans="1:12" ht="18.75" customHeight="1">
      <c r="A11" s="669"/>
      <c r="B11" s="531"/>
      <c r="C11" s="531"/>
      <c r="D11" s="674" t="s">
        <v>115</v>
      </c>
      <c r="E11" s="676"/>
      <c r="F11" s="16">
        <f t="shared" si="0"/>
        <v>2987732</v>
      </c>
      <c r="G11" s="16">
        <f t="shared" si="1"/>
        <v>2900532</v>
      </c>
      <c r="H11" s="44">
        <v>402</v>
      </c>
      <c r="I11" s="44">
        <v>8505</v>
      </c>
      <c r="J11" s="44">
        <v>2891625</v>
      </c>
      <c r="K11" s="44">
        <v>87200</v>
      </c>
      <c r="L11" s="128">
        <v>0</v>
      </c>
    </row>
    <row r="12" spans="1:12" ht="18.75" customHeight="1">
      <c r="A12" s="669"/>
      <c r="B12" s="531"/>
      <c r="C12" s="531"/>
      <c r="D12" s="674" t="s">
        <v>116</v>
      </c>
      <c r="E12" s="676"/>
      <c r="F12" s="16">
        <f t="shared" si="0"/>
        <v>2604851</v>
      </c>
      <c r="G12" s="16">
        <f t="shared" si="1"/>
        <v>2603851</v>
      </c>
      <c r="H12" s="44">
        <v>42340</v>
      </c>
      <c r="I12" s="44">
        <v>18949</v>
      </c>
      <c r="J12" s="44">
        <v>2542562</v>
      </c>
      <c r="K12" s="44">
        <v>1000</v>
      </c>
      <c r="L12" s="128">
        <v>0</v>
      </c>
    </row>
    <row r="13" spans="1:12" ht="18.75" customHeight="1">
      <c r="A13" s="669"/>
      <c r="B13" s="531"/>
      <c r="C13" s="534"/>
      <c r="D13" s="674" t="s">
        <v>117</v>
      </c>
      <c r="E13" s="676"/>
      <c r="F13" s="16">
        <f t="shared" si="0"/>
        <v>214948</v>
      </c>
      <c r="G13" s="16">
        <f t="shared" si="1"/>
        <v>214948</v>
      </c>
      <c r="H13" s="44">
        <v>0</v>
      </c>
      <c r="I13" s="44">
        <v>0</v>
      </c>
      <c r="J13" s="44">
        <v>214948</v>
      </c>
      <c r="K13" s="44">
        <v>0</v>
      </c>
      <c r="L13" s="128">
        <v>0</v>
      </c>
    </row>
    <row r="14" spans="1:12" ht="18.75" customHeight="1">
      <c r="A14" s="669"/>
      <c r="B14" s="531"/>
      <c r="C14" s="674" t="s">
        <v>118</v>
      </c>
      <c r="D14" s="675"/>
      <c r="E14" s="676"/>
      <c r="F14" s="16">
        <f t="shared" si="0"/>
        <v>7200693</v>
      </c>
      <c r="G14" s="16">
        <f t="shared" si="1"/>
        <v>3518105</v>
      </c>
      <c r="H14" s="44">
        <v>1100167</v>
      </c>
      <c r="I14" s="44">
        <v>1319</v>
      </c>
      <c r="J14" s="44">
        <v>2416619</v>
      </c>
      <c r="K14" s="44">
        <v>3682588</v>
      </c>
      <c r="L14" s="128">
        <v>0</v>
      </c>
    </row>
    <row r="15" spans="1:12" ht="18.75" customHeight="1" thickBot="1">
      <c r="A15" s="670"/>
      <c r="B15" s="532"/>
      <c r="C15" s="677" t="s">
        <v>119</v>
      </c>
      <c r="D15" s="678"/>
      <c r="E15" s="679"/>
      <c r="F15" s="35">
        <f t="shared" si="0"/>
        <v>3390212</v>
      </c>
      <c r="G15" s="35">
        <f t="shared" si="1"/>
        <v>3390212</v>
      </c>
      <c r="H15" s="129">
        <v>0</v>
      </c>
      <c r="I15" s="129">
        <v>0</v>
      </c>
      <c r="J15" s="129">
        <v>3390212</v>
      </c>
      <c r="K15" s="129">
        <v>0</v>
      </c>
      <c r="L15" s="130">
        <v>0</v>
      </c>
    </row>
    <row r="16" spans="1:12" ht="18.75" customHeight="1" thickTop="1">
      <c r="A16" s="680" t="s">
        <v>124</v>
      </c>
      <c r="B16" s="682" t="s">
        <v>110</v>
      </c>
      <c r="C16" s="683"/>
      <c r="D16" s="683"/>
      <c r="E16" s="684"/>
      <c r="F16" s="245">
        <f>ROUND(F5*1000/$L$2,0)</f>
        <v>984467</v>
      </c>
      <c r="G16" s="245">
        <f aca="true" t="shared" si="2" ref="G16:L16">ROUND(G5*1000/$L$2,0)</f>
        <v>929401</v>
      </c>
      <c r="H16" s="245">
        <f t="shared" si="2"/>
        <v>174937</v>
      </c>
      <c r="I16" s="245">
        <f t="shared" si="2"/>
        <v>517790</v>
      </c>
      <c r="J16" s="245">
        <f t="shared" si="2"/>
        <v>236673</v>
      </c>
      <c r="K16" s="245">
        <f t="shared" si="2"/>
        <v>55063</v>
      </c>
      <c r="L16" s="246">
        <f t="shared" si="2"/>
        <v>3</v>
      </c>
    </row>
    <row r="17" spans="1:12" ht="18.75" customHeight="1">
      <c r="A17" s="680"/>
      <c r="B17" s="530"/>
      <c r="C17" s="674" t="s">
        <v>111</v>
      </c>
      <c r="D17" s="675"/>
      <c r="E17" s="676"/>
      <c r="F17" s="50">
        <f aca="true" t="shared" si="3" ref="F17:L17">ROUND(F6*1000/$L$2,0)</f>
        <v>830766</v>
      </c>
      <c r="G17" s="50">
        <f t="shared" si="3"/>
        <v>829144</v>
      </c>
      <c r="H17" s="50">
        <f t="shared" si="3"/>
        <v>158971</v>
      </c>
      <c r="I17" s="50">
        <f t="shared" si="3"/>
        <v>517771</v>
      </c>
      <c r="J17" s="50">
        <f t="shared" si="3"/>
        <v>152402</v>
      </c>
      <c r="K17" s="50">
        <f t="shared" si="3"/>
        <v>1619</v>
      </c>
      <c r="L17" s="59">
        <f t="shared" si="3"/>
        <v>3</v>
      </c>
    </row>
    <row r="18" spans="1:12" ht="18.75" customHeight="1">
      <c r="A18" s="680"/>
      <c r="B18" s="531"/>
      <c r="C18" s="530"/>
      <c r="D18" s="674" t="s">
        <v>112</v>
      </c>
      <c r="E18" s="676"/>
      <c r="F18" s="50">
        <f aca="true" t="shared" si="4" ref="F18:L18">ROUND(F7*1000/$L$2,0)</f>
        <v>725721</v>
      </c>
      <c r="G18" s="50">
        <f t="shared" si="4"/>
        <v>725388</v>
      </c>
      <c r="H18" s="50">
        <f t="shared" si="4"/>
        <v>158206</v>
      </c>
      <c r="I18" s="50">
        <f t="shared" si="4"/>
        <v>514511</v>
      </c>
      <c r="J18" s="50">
        <f t="shared" si="4"/>
        <v>52670</v>
      </c>
      <c r="K18" s="50">
        <f t="shared" si="4"/>
        <v>333</v>
      </c>
      <c r="L18" s="59">
        <f t="shared" si="4"/>
        <v>0</v>
      </c>
    </row>
    <row r="19" spans="1:12" ht="18.75" customHeight="1">
      <c r="A19" s="680"/>
      <c r="B19" s="531"/>
      <c r="C19" s="531"/>
      <c r="D19" s="530"/>
      <c r="E19" s="51" t="s">
        <v>304</v>
      </c>
      <c r="F19" s="50">
        <f aca="true" t="shared" si="5" ref="F19:L19">ROUND(F8*1000/$L$2,0)</f>
        <v>459253</v>
      </c>
      <c r="G19" s="50">
        <f t="shared" si="5"/>
        <v>459253</v>
      </c>
      <c r="H19" s="50">
        <f t="shared" si="5"/>
        <v>152089</v>
      </c>
      <c r="I19" s="50">
        <f t="shared" si="5"/>
        <v>307099</v>
      </c>
      <c r="J19" s="50">
        <f t="shared" si="5"/>
        <v>66</v>
      </c>
      <c r="K19" s="50">
        <f t="shared" si="5"/>
        <v>0</v>
      </c>
      <c r="L19" s="59">
        <f t="shared" si="5"/>
        <v>0</v>
      </c>
    </row>
    <row r="20" spans="1:12" ht="18.75" customHeight="1">
      <c r="A20" s="680"/>
      <c r="B20" s="531"/>
      <c r="C20" s="531"/>
      <c r="D20" s="534"/>
      <c r="E20" s="11" t="s">
        <v>113</v>
      </c>
      <c r="F20" s="50">
        <f aca="true" t="shared" si="6" ref="F20:L20">ROUND(F9*1000/$L$2,0)</f>
        <v>266468</v>
      </c>
      <c r="G20" s="50">
        <f t="shared" si="6"/>
        <v>266135</v>
      </c>
      <c r="H20" s="50">
        <f t="shared" si="6"/>
        <v>6117</v>
      </c>
      <c r="I20" s="50">
        <f t="shared" si="6"/>
        <v>207413</v>
      </c>
      <c r="J20" s="50">
        <f t="shared" si="6"/>
        <v>52604</v>
      </c>
      <c r="K20" s="50">
        <f t="shared" si="6"/>
        <v>333</v>
      </c>
      <c r="L20" s="59">
        <f t="shared" si="6"/>
        <v>0</v>
      </c>
    </row>
    <row r="21" spans="1:12" ht="18.75" customHeight="1">
      <c r="A21" s="680"/>
      <c r="B21" s="531"/>
      <c r="C21" s="531"/>
      <c r="D21" s="674" t="s">
        <v>114</v>
      </c>
      <c r="E21" s="676"/>
      <c r="F21" s="50">
        <f aca="true" t="shared" si="7" ref="F21:L21">ROUND(F10*1000/$L$2,0)</f>
        <v>20763</v>
      </c>
      <c r="G21" s="50">
        <f t="shared" si="7"/>
        <v>20754</v>
      </c>
      <c r="H21" s="50">
        <f t="shared" si="7"/>
        <v>144</v>
      </c>
      <c r="I21" s="50">
        <f t="shared" si="7"/>
        <v>2861</v>
      </c>
      <c r="J21" s="50">
        <f t="shared" si="7"/>
        <v>17748</v>
      </c>
      <c r="K21" s="50">
        <f t="shared" si="7"/>
        <v>6</v>
      </c>
      <c r="L21" s="59">
        <f t="shared" si="7"/>
        <v>3</v>
      </c>
    </row>
    <row r="22" spans="1:12" ht="18.75" customHeight="1">
      <c r="A22" s="680"/>
      <c r="B22" s="531"/>
      <c r="C22" s="531"/>
      <c r="D22" s="674" t="s">
        <v>115</v>
      </c>
      <c r="E22" s="676"/>
      <c r="F22" s="50">
        <f aca="true" t="shared" si="8" ref="F22:L22">ROUND(F11*1000/$L$2,0)</f>
        <v>43360</v>
      </c>
      <c r="G22" s="50">
        <f t="shared" si="8"/>
        <v>42094</v>
      </c>
      <c r="H22" s="50">
        <f t="shared" si="8"/>
        <v>6</v>
      </c>
      <c r="I22" s="50">
        <f t="shared" si="8"/>
        <v>123</v>
      </c>
      <c r="J22" s="50">
        <f t="shared" si="8"/>
        <v>41965</v>
      </c>
      <c r="K22" s="50">
        <f t="shared" si="8"/>
        <v>1265</v>
      </c>
      <c r="L22" s="59">
        <f t="shared" si="8"/>
        <v>0</v>
      </c>
    </row>
    <row r="23" spans="1:12" ht="18.75" customHeight="1">
      <c r="A23" s="680"/>
      <c r="B23" s="531"/>
      <c r="C23" s="531"/>
      <c r="D23" s="674" t="s">
        <v>116</v>
      </c>
      <c r="E23" s="676"/>
      <c r="F23" s="50">
        <f aca="true" t="shared" si="9" ref="F23:L23">ROUND(F12*1000/$L$2,0)</f>
        <v>37803</v>
      </c>
      <c r="G23" s="50">
        <f t="shared" si="9"/>
        <v>37788</v>
      </c>
      <c r="H23" s="50">
        <f t="shared" si="9"/>
        <v>614</v>
      </c>
      <c r="I23" s="50">
        <f t="shared" si="9"/>
        <v>275</v>
      </c>
      <c r="J23" s="50">
        <f t="shared" si="9"/>
        <v>36899</v>
      </c>
      <c r="K23" s="50">
        <f t="shared" si="9"/>
        <v>15</v>
      </c>
      <c r="L23" s="59">
        <f t="shared" si="9"/>
        <v>0</v>
      </c>
    </row>
    <row r="24" spans="1:12" ht="18.75" customHeight="1">
      <c r="A24" s="680"/>
      <c r="B24" s="531"/>
      <c r="C24" s="534"/>
      <c r="D24" s="674" t="s">
        <v>117</v>
      </c>
      <c r="E24" s="676"/>
      <c r="F24" s="50">
        <f aca="true" t="shared" si="10" ref="F24:L24">ROUND(F13*1000/$L$2,0)</f>
        <v>3119</v>
      </c>
      <c r="G24" s="50">
        <f t="shared" si="10"/>
        <v>3119</v>
      </c>
      <c r="H24" s="50">
        <f t="shared" si="10"/>
        <v>0</v>
      </c>
      <c r="I24" s="50">
        <f t="shared" si="10"/>
        <v>0</v>
      </c>
      <c r="J24" s="50">
        <f t="shared" si="10"/>
        <v>3119</v>
      </c>
      <c r="K24" s="50">
        <f t="shared" si="10"/>
        <v>0</v>
      </c>
      <c r="L24" s="59">
        <f t="shared" si="10"/>
        <v>0</v>
      </c>
    </row>
    <row r="25" spans="1:12" ht="18.75" customHeight="1">
      <c r="A25" s="680"/>
      <c r="B25" s="531"/>
      <c r="C25" s="674" t="s">
        <v>118</v>
      </c>
      <c r="D25" s="675"/>
      <c r="E25" s="676"/>
      <c r="F25" s="50">
        <f aca="true" t="shared" si="11" ref="F25:L25">ROUND(F14*1000/$L$2,0)</f>
        <v>104500</v>
      </c>
      <c r="G25" s="50">
        <f t="shared" si="11"/>
        <v>51057</v>
      </c>
      <c r="H25" s="50">
        <f t="shared" si="11"/>
        <v>15966</v>
      </c>
      <c r="I25" s="50">
        <f t="shared" si="11"/>
        <v>19</v>
      </c>
      <c r="J25" s="50">
        <f t="shared" si="11"/>
        <v>35071</v>
      </c>
      <c r="K25" s="50">
        <f t="shared" si="11"/>
        <v>53444</v>
      </c>
      <c r="L25" s="59">
        <f t="shared" si="11"/>
        <v>0</v>
      </c>
    </row>
    <row r="26" spans="1:12" ht="18.75" customHeight="1" thickBot="1">
      <c r="A26" s="681"/>
      <c r="B26" s="541"/>
      <c r="C26" s="685" t="s">
        <v>119</v>
      </c>
      <c r="D26" s="686"/>
      <c r="E26" s="687"/>
      <c r="F26" s="42">
        <f aca="true" t="shared" si="12" ref="F26:L26">ROUND(F15*1000/$L$2,0)</f>
        <v>49201</v>
      </c>
      <c r="G26" s="42">
        <f t="shared" si="12"/>
        <v>49201</v>
      </c>
      <c r="H26" s="42">
        <f t="shared" si="12"/>
        <v>0</v>
      </c>
      <c r="I26" s="42">
        <f t="shared" si="12"/>
        <v>0</v>
      </c>
      <c r="J26" s="42">
        <f t="shared" si="12"/>
        <v>49201</v>
      </c>
      <c r="K26" s="42">
        <f t="shared" si="12"/>
        <v>0</v>
      </c>
      <c r="L26" s="43">
        <f t="shared" si="12"/>
        <v>0</v>
      </c>
    </row>
    <row r="27" ht="19.5" customHeight="1">
      <c r="A27" s="7" t="s">
        <v>121</v>
      </c>
    </row>
  </sheetData>
  <sheetProtection/>
  <mergeCells count="32">
    <mergeCell ref="D21:E21"/>
    <mergeCell ref="C26:E26"/>
    <mergeCell ref="D22:E22"/>
    <mergeCell ref="D23:E23"/>
    <mergeCell ref="D24:E24"/>
    <mergeCell ref="C25:E25"/>
    <mergeCell ref="D13:E13"/>
    <mergeCell ref="C14:E14"/>
    <mergeCell ref="C15:E15"/>
    <mergeCell ref="A16:A26"/>
    <mergeCell ref="B16:E16"/>
    <mergeCell ref="B17:B26"/>
    <mergeCell ref="C17:E17"/>
    <mergeCell ref="C18:C24"/>
    <mergeCell ref="D18:E18"/>
    <mergeCell ref="D19:D20"/>
    <mergeCell ref="A5:A15"/>
    <mergeCell ref="B5:E5"/>
    <mergeCell ref="B6:B15"/>
    <mergeCell ref="C6:E6"/>
    <mergeCell ref="C7:C13"/>
    <mergeCell ref="D7:E7"/>
    <mergeCell ref="D8:D9"/>
    <mergeCell ref="D10:E10"/>
    <mergeCell ref="D11:E11"/>
    <mergeCell ref="D12:E12"/>
    <mergeCell ref="K3:K4"/>
    <mergeCell ref="L3:L4"/>
    <mergeCell ref="A1:G1"/>
    <mergeCell ref="A3:E4"/>
    <mergeCell ref="F3:F4"/>
    <mergeCell ref="G3:J3"/>
  </mergeCells>
  <printOptions/>
  <pageMargins left="0.75" right="0.75" top="1" bottom="1" header="0.512" footer="0.51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愛媛県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pref.ehime</dc:creator>
  <cp:keywords/>
  <dc:description/>
  <cp:lastModifiedBy>User</cp:lastModifiedBy>
  <cp:lastPrinted>2020-08-26T01:21:53Z</cp:lastPrinted>
  <dcterms:created xsi:type="dcterms:W3CDTF">2007-11-16T08:17:15Z</dcterms:created>
  <dcterms:modified xsi:type="dcterms:W3CDTF">2020-11-26T01:34:35Z</dcterms:modified>
  <cp:category/>
  <cp:version/>
  <cp:contentType/>
  <cp:contentStatus/>
</cp:coreProperties>
</file>